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счетчик\Desktop\тарификация для сайта\"/>
    </mc:Choice>
  </mc:AlternateContent>
  <bookViews>
    <workbookView xWindow="360" yWindow="840" windowWidth="11340" windowHeight="6015" tabRatio="790"/>
  </bookViews>
  <sheets>
    <sheet name="1курс-баз9 с.счет" sheetId="6" r:id="rId1"/>
    <sheet name="3к-база9 с.счет" sheetId="27" r:id="rId2"/>
    <sheet name="1к-база9 бюджет" sheetId="20" r:id="rId3"/>
    <sheet name="1к-база11 бюджет" sheetId="22" r:id="rId4"/>
    <sheet name="2к-база9 бюджет" sheetId="23" r:id="rId5"/>
    <sheet name="2к-база11 бюджет" sheetId="24" r:id="rId6"/>
    <sheet name="3к-база9 бюджет" sheetId="25" r:id="rId7"/>
    <sheet name="4к-база9 бюджет" sheetId="26" r:id="rId8"/>
  </sheets>
  <definedNames>
    <definedName name="_xlnm.Print_Area" localSheetId="3">'1к-база11 бюджет'!$A$1:$W$58</definedName>
    <definedName name="_xlnm.Print_Area" localSheetId="2">'1к-база9 бюджет'!$A$1:$W$58</definedName>
    <definedName name="_xlnm.Print_Area" localSheetId="5">'2к-база11 бюджет'!$A$1:$W$59</definedName>
    <definedName name="_xlnm.Print_Area" localSheetId="4">'2к-база9 бюджет'!$A$1:$X$65</definedName>
    <definedName name="_xlnm.Print_Area" localSheetId="6">'3к-база9 бюджет'!$A$1:$W$69</definedName>
    <definedName name="_xlnm.Print_Area" localSheetId="1">'3к-база9 с.счет'!$A$1:$V$56</definedName>
    <definedName name="_xlnm.Print_Area" localSheetId="7">'4к-база9 бюджет'!$A$1:$V$75</definedName>
  </definedNames>
  <calcPr calcId="152511"/>
</workbook>
</file>

<file path=xl/calcChain.xml><?xml version="1.0" encoding="utf-8"?>
<calcChain xmlns="http://schemas.openxmlformats.org/spreadsheetml/2006/main">
  <c r="L44" i="24" l="1"/>
  <c r="M44" i="24"/>
  <c r="N44" i="24"/>
  <c r="O44" i="24"/>
  <c r="P44" i="24"/>
  <c r="Q44" i="24"/>
  <c r="R44" i="24"/>
  <c r="S44" i="24"/>
  <c r="H39" i="22" l="1"/>
  <c r="H57" i="23" l="1"/>
  <c r="H52" i="27" l="1"/>
  <c r="H51" i="27"/>
  <c r="I51" i="27" s="1"/>
  <c r="K51" i="27" s="1"/>
  <c r="H50" i="27"/>
  <c r="I50" i="27" s="1"/>
  <c r="K50" i="27" s="1"/>
  <c r="H49" i="27"/>
  <c r="I49" i="27" s="1"/>
  <c r="K49" i="27" s="1"/>
  <c r="H48" i="27"/>
  <c r="H47" i="27"/>
  <c r="H46" i="27"/>
  <c r="I46" i="27" s="1"/>
  <c r="K46" i="27" s="1"/>
  <c r="H45" i="27"/>
  <c r="I45" i="27" s="1"/>
  <c r="K45" i="27" s="1"/>
  <c r="H44" i="27"/>
  <c r="I44" i="27" s="1"/>
  <c r="K44" i="27" s="1"/>
  <c r="H43" i="27"/>
  <c r="I43" i="27" s="1"/>
  <c r="K43" i="27" s="1"/>
  <c r="H42" i="27"/>
  <c r="I42" i="27" s="1"/>
  <c r="K42" i="27" s="1"/>
  <c r="H40" i="27"/>
  <c r="I40" i="27" s="1"/>
  <c r="K40" i="27" s="1"/>
  <c r="H39" i="27"/>
  <c r="H38" i="27"/>
  <c r="H37" i="27"/>
  <c r="I37" i="27" s="1"/>
  <c r="K37" i="27" s="1"/>
  <c r="T37" i="27" s="1"/>
  <c r="H36" i="27"/>
  <c r="I36" i="27" s="1"/>
  <c r="K36" i="27" s="1"/>
  <c r="T36" i="27" s="1"/>
  <c r="H35" i="27"/>
  <c r="I35" i="27" s="1"/>
  <c r="K35" i="27" s="1"/>
  <c r="H34" i="27"/>
  <c r="H33" i="27"/>
  <c r="I33" i="27" s="1"/>
  <c r="K33" i="27" s="1"/>
  <c r="H32" i="27"/>
  <c r="I32" i="27" s="1"/>
  <c r="K32" i="27" s="1"/>
  <c r="H31" i="27"/>
  <c r="H30" i="27"/>
  <c r="I30" i="27" s="1"/>
  <c r="K30" i="27" s="1"/>
  <c r="H29" i="27"/>
  <c r="I29" i="27" s="1"/>
  <c r="K29" i="27" s="1"/>
  <c r="H28" i="27"/>
  <c r="I28" i="27" s="1"/>
  <c r="K28" i="27" s="1"/>
  <c r="H27" i="27"/>
  <c r="I27" i="27" s="1"/>
  <c r="K27" i="27" s="1"/>
  <c r="H26" i="27"/>
  <c r="H25" i="27"/>
  <c r="I25" i="27" s="1"/>
  <c r="K25" i="27" s="1"/>
  <c r="L53" i="27"/>
  <c r="M53" i="27"/>
  <c r="N53" i="27"/>
  <c r="O53" i="27"/>
  <c r="P53" i="27"/>
  <c r="Q53" i="27"/>
  <c r="R53" i="27"/>
  <c r="S53" i="27"/>
  <c r="I47" i="27"/>
  <c r="K47" i="27" s="1"/>
  <c r="T47" i="27" s="1"/>
  <c r="I48" i="27"/>
  <c r="K48" i="27" s="1"/>
  <c r="T48" i="27" s="1"/>
  <c r="I52" i="27"/>
  <c r="K52" i="27" s="1"/>
  <c r="L41" i="27"/>
  <c r="M41" i="27"/>
  <c r="M54" i="27" s="1"/>
  <c r="N41" i="27"/>
  <c r="N54" i="27" s="1"/>
  <c r="O41" i="27"/>
  <c r="P41" i="27"/>
  <c r="Q41" i="27"/>
  <c r="Q54" i="27" s="1"/>
  <c r="R41" i="27"/>
  <c r="R54" i="27" s="1"/>
  <c r="S41" i="27"/>
  <c r="I26" i="27"/>
  <c r="K26" i="27" s="1"/>
  <c r="T26" i="27" s="1"/>
  <c r="I31" i="27"/>
  <c r="K31" i="27" s="1"/>
  <c r="I34" i="27"/>
  <c r="K34" i="27" s="1"/>
  <c r="I38" i="27"/>
  <c r="K38" i="27" s="1"/>
  <c r="I39" i="27"/>
  <c r="K39" i="27" s="1"/>
  <c r="J53" i="27"/>
  <c r="J41" i="27"/>
  <c r="S54" i="27" l="1"/>
  <c r="O54" i="27"/>
  <c r="J54" i="27"/>
  <c r="U26" i="27"/>
  <c r="P54" i="27"/>
  <c r="L54" i="27"/>
  <c r="T52" i="27"/>
  <c r="U52" i="27" s="1"/>
  <c r="T51" i="27"/>
  <c r="U51" i="27" s="1"/>
  <c r="T50" i="27"/>
  <c r="U50" i="27" s="1"/>
  <c r="T49" i="27"/>
  <c r="U49" i="27" s="1"/>
  <c r="U48" i="27"/>
  <c r="U47" i="27"/>
  <c r="T46" i="27"/>
  <c r="U46" i="27" s="1"/>
  <c r="T45" i="27"/>
  <c r="U45" i="27" s="1"/>
  <c r="T44" i="27"/>
  <c r="U44" i="27" s="1"/>
  <c r="T43" i="27"/>
  <c r="U43" i="27" s="1"/>
  <c r="T42" i="27"/>
  <c r="K53" i="27"/>
  <c r="T40" i="27"/>
  <c r="U40" i="27" s="1"/>
  <c r="T39" i="27"/>
  <c r="U39" i="27" s="1"/>
  <c r="T38" i="27"/>
  <c r="U38" i="27" s="1"/>
  <c r="U37" i="27"/>
  <c r="U36" i="27"/>
  <c r="T35" i="27"/>
  <c r="U35" i="27" s="1"/>
  <c r="T34" i="27"/>
  <c r="U34" i="27" s="1"/>
  <c r="T33" i="27"/>
  <c r="U33" i="27" s="1"/>
  <c r="T32" i="27"/>
  <c r="U32" i="27" s="1"/>
  <c r="T31" i="27"/>
  <c r="U31" i="27" s="1"/>
  <c r="T30" i="27"/>
  <c r="U30" i="27" s="1"/>
  <c r="T29" i="27"/>
  <c r="U29" i="27" s="1"/>
  <c r="T28" i="27"/>
  <c r="T27" i="27"/>
  <c r="U27" i="27" s="1"/>
  <c r="K41" i="27"/>
  <c r="K54" i="27" s="1"/>
  <c r="T25" i="27"/>
  <c r="U25" i="27" s="1"/>
  <c r="H38" i="25"/>
  <c r="H33" i="24"/>
  <c r="H47" i="22"/>
  <c r="H31" i="22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T53" i="27" l="1"/>
  <c r="U42" i="27"/>
  <c r="U53" i="27" s="1"/>
  <c r="T41" i="27"/>
  <c r="T54" i="27" s="1"/>
  <c r="U28" i="27"/>
  <c r="U41" i="27" s="1"/>
  <c r="U54" i="27" s="1"/>
  <c r="H23" i="26"/>
  <c r="I23" i="26" s="1"/>
  <c r="K23" i="26" s="1"/>
  <c r="I25" i="26"/>
  <c r="K25" i="26" s="1"/>
  <c r="H24" i="26"/>
  <c r="I24" i="26" s="1"/>
  <c r="K24" i="26" s="1"/>
  <c r="H22" i="26"/>
  <c r="I22" i="26" s="1"/>
  <c r="K22" i="26" s="1"/>
  <c r="L72" i="26"/>
  <c r="M72" i="26"/>
  <c r="N72" i="26"/>
  <c r="O72" i="26"/>
  <c r="P72" i="26"/>
  <c r="Q72" i="26"/>
  <c r="R72" i="26"/>
  <c r="S72" i="26"/>
  <c r="I52" i="26"/>
  <c r="K52" i="26" s="1"/>
  <c r="I53" i="26"/>
  <c r="K53" i="26" s="1"/>
  <c r="I54" i="26"/>
  <c r="K54" i="26" s="1"/>
  <c r="I55" i="26"/>
  <c r="K55" i="26" s="1"/>
  <c r="I56" i="26"/>
  <c r="K56" i="26" s="1"/>
  <c r="I57" i="26"/>
  <c r="K57" i="26" s="1"/>
  <c r="I58" i="26"/>
  <c r="K58" i="26" s="1"/>
  <c r="I59" i="26"/>
  <c r="K59" i="26" s="1"/>
  <c r="I60" i="26"/>
  <c r="K60" i="26" s="1"/>
  <c r="I61" i="26"/>
  <c r="K61" i="26" s="1"/>
  <c r="I62" i="26"/>
  <c r="K62" i="26" s="1"/>
  <c r="I63" i="26"/>
  <c r="K63" i="26" s="1"/>
  <c r="I64" i="26"/>
  <c r="K64" i="26" s="1"/>
  <c r="I65" i="26"/>
  <c r="K65" i="26" s="1"/>
  <c r="I66" i="26"/>
  <c r="K66" i="26" s="1"/>
  <c r="I67" i="26"/>
  <c r="K67" i="26" s="1"/>
  <c r="I68" i="26"/>
  <c r="K68" i="26" s="1"/>
  <c r="I69" i="26"/>
  <c r="K69" i="26" s="1"/>
  <c r="I70" i="26"/>
  <c r="K70" i="26" s="1"/>
  <c r="I71" i="26"/>
  <c r="K71" i="26" s="1"/>
  <c r="L50" i="26"/>
  <c r="M50" i="26"/>
  <c r="N50" i="26"/>
  <c r="O50" i="26"/>
  <c r="O73" i="26" s="1"/>
  <c r="Q50" i="26"/>
  <c r="R50" i="26"/>
  <c r="S50" i="26"/>
  <c r="I51" i="26"/>
  <c r="K51" i="26" s="1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I26" i="26"/>
  <c r="K26" i="26" s="1"/>
  <c r="I27" i="26"/>
  <c r="K27" i="26" s="1"/>
  <c r="I28" i="26"/>
  <c r="K28" i="26" s="1"/>
  <c r="I29" i="26"/>
  <c r="K29" i="26" s="1"/>
  <c r="I30" i="26"/>
  <c r="K30" i="26" s="1"/>
  <c r="I31" i="26"/>
  <c r="K31" i="26" s="1"/>
  <c r="I32" i="26"/>
  <c r="K32" i="26" s="1"/>
  <c r="I33" i="26"/>
  <c r="K33" i="26" s="1"/>
  <c r="I34" i="26"/>
  <c r="K34" i="26" s="1"/>
  <c r="I35" i="26"/>
  <c r="K35" i="26" s="1"/>
  <c r="I36" i="26"/>
  <c r="K36" i="26" s="1"/>
  <c r="I37" i="26"/>
  <c r="K37" i="26" s="1"/>
  <c r="I38" i="26"/>
  <c r="K38" i="26" s="1"/>
  <c r="I39" i="26"/>
  <c r="K39" i="26" s="1"/>
  <c r="I40" i="26"/>
  <c r="K40" i="26" s="1"/>
  <c r="I41" i="26"/>
  <c r="K41" i="26" s="1"/>
  <c r="I42" i="26"/>
  <c r="K42" i="26" s="1"/>
  <c r="I43" i="26"/>
  <c r="K43" i="26" s="1"/>
  <c r="I44" i="26"/>
  <c r="K44" i="26" s="1"/>
  <c r="I45" i="26"/>
  <c r="K45" i="26" s="1"/>
  <c r="I46" i="26"/>
  <c r="K46" i="26" s="1"/>
  <c r="I47" i="26"/>
  <c r="K47" i="26" s="1"/>
  <c r="I48" i="26"/>
  <c r="K48" i="26" s="1"/>
  <c r="I49" i="26"/>
  <c r="K49" i="26" s="1"/>
  <c r="H66" i="25"/>
  <c r="I66" i="25" s="1"/>
  <c r="K66" i="25" s="1"/>
  <c r="H65" i="25"/>
  <c r="I65" i="25" s="1"/>
  <c r="K65" i="25" s="1"/>
  <c r="H64" i="25"/>
  <c r="I64" i="25" s="1"/>
  <c r="K64" i="25" s="1"/>
  <c r="H63" i="25"/>
  <c r="I63" i="25" s="1"/>
  <c r="K63" i="25" s="1"/>
  <c r="H62" i="25"/>
  <c r="I62" i="25" s="1"/>
  <c r="K62" i="25" s="1"/>
  <c r="H61" i="25"/>
  <c r="I61" i="25" s="1"/>
  <c r="K61" i="25" s="1"/>
  <c r="H60" i="25"/>
  <c r="I60" i="25" s="1"/>
  <c r="K60" i="25" s="1"/>
  <c r="H59" i="25"/>
  <c r="I59" i="25" s="1"/>
  <c r="K59" i="25" s="1"/>
  <c r="H58" i="25"/>
  <c r="I58" i="25" s="1"/>
  <c r="K58" i="25" s="1"/>
  <c r="H57" i="25"/>
  <c r="I57" i="25" s="1"/>
  <c r="K57" i="25" s="1"/>
  <c r="H56" i="25"/>
  <c r="I56" i="25" s="1"/>
  <c r="K56" i="25" s="1"/>
  <c r="H55" i="25"/>
  <c r="H54" i="25"/>
  <c r="I54" i="25" s="1"/>
  <c r="K54" i="25" s="1"/>
  <c r="H53" i="25"/>
  <c r="I53" i="25" s="1"/>
  <c r="K53" i="25" s="1"/>
  <c r="H52" i="25"/>
  <c r="I52" i="25" s="1"/>
  <c r="K52" i="25" s="1"/>
  <c r="H51" i="25"/>
  <c r="I51" i="25" s="1"/>
  <c r="K51" i="25" s="1"/>
  <c r="H49" i="25"/>
  <c r="I49" i="25" s="1"/>
  <c r="K49" i="25" s="1"/>
  <c r="H48" i="25"/>
  <c r="I48" i="25" s="1"/>
  <c r="K48" i="25" s="1"/>
  <c r="H47" i="25"/>
  <c r="I47" i="25" s="1"/>
  <c r="K47" i="25" s="1"/>
  <c r="T47" i="25" s="1"/>
  <c r="H46" i="25"/>
  <c r="I46" i="25" s="1"/>
  <c r="K46" i="25" s="1"/>
  <c r="H45" i="25"/>
  <c r="I45" i="25" s="1"/>
  <c r="K45" i="25" s="1"/>
  <c r="H44" i="25"/>
  <c r="I44" i="25" s="1"/>
  <c r="K44" i="25" s="1"/>
  <c r="H43" i="25"/>
  <c r="I43" i="25" s="1"/>
  <c r="K43" i="25" s="1"/>
  <c r="H42" i="25"/>
  <c r="H41" i="25"/>
  <c r="I41" i="25" s="1"/>
  <c r="K41" i="25" s="1"/>
  <c r="H40" i="25"/>
  <c r="I40" i="25" s="1"/>
  <c r="K40" i="25" s="1"/>
  <c r="H39" i="25"/>
  <c r="I39" i="25" s="1"/>
  <c r="K39" i="25" s="1"/>
  <c r="I38" i="25"/>
  <c r="K38" i="25" s="1"/>
  <c r="H37" i="25"/>
  <c r="I37" i="25" s="1"/>
  <c r="K37" i="25" s="1"/>
  <c r="H36" i="25"/>
  <c r="I36" i="25" s="1"/>
  <c r="K36" i="25" s="1"/>
  <c r="H35" i="25"/>
  <c r="I35" i="25" s="1"/>
  <c r="K35" i="25" s="1"/>
  <c r="H34" i="25"/>
  <c r="H33" i="25"/>
  <c r="I33" i="25" s="1"/>
  <c r="K33" i="25" s="1"/>
  <c r="H32" i="25"/>
  <c r="I32" i="25" s="1"/>
  <c r="K32" i="25" s="1"/>
  <c r="T32" i="25" s="1"/>
  <c r="H31" i="25"/>
  <c r="I31" i="25" s="1"/>
  <c r="K31" i="25" s="1"/>
  <c r="H30" i="25"/>
  <c r="I30" i="25" s="1"/>
  <c r="K30" i="25" s="1"/>
  <c r="H29" i="25"/>
  <c r="I29" i="25" s="1"/>
  <c r="K29" i="25" s="1"/>
  <c r="H28" i="25"/>
  <c r="I28" i="25" s="1"/>
  <c r="K28" i="25" s="1"/>
  <c r="H27" i="25"/>
  <c r="I27" i="25" s="1"/>
  <c r="K27" i="25" s="1"/>
  <c r="H26" i="25"/>
  <c r="I26" i="25" s="1"/>
  <c r="K26" i="25" s="1"/>
  <c r="H25" i="25"/>
  <c r="I25" i="25" s="1"/>
  <c r="K25" i="25" s="1"/>
  <c r="H24" i="25"/>
  <c r="I24" i="25" s="1"/>
  <c r="K24" i="25" s="1"/>
  <c r="H23" i="25"/>
  <c r="I23" i="25" s="1"/>
  <c r="K23" i="25" s="1"/>
  <c r="H22" i="25"/>
  <c r="I22" i="25" s="1"/>
  <c r="K22" i="25" s="1"/>
  <c r="L67" i="25"/>
  <c r="M67" i="25"/>
  <c r="N67" i="25"/>
  <c r="O67" i="25"/>
  <c r="P67" i="25"/>
  <c r="Q67" i="25"/>
  <c r="R67" i="25"/>
  <c r="S67" i="25"/>
  <c r="I55" i="25"/>
  <c r="K55" i="25" s="1"/>
  <c r="L50" i="25"/>
  <c r="M50" i="25"/>
  <c r="N50" i="25"/>
  <c r="O50" i="25"/>
  <c r="P50" i="25"/>
  <c r="Q50" i="25"/>
  <c r="R50" i="25"/>
  <c r="S50" i="25"/>
  <c r="I34" i="25"/>
  <c r="K34" i="25" s="1"/>
  <c r="I42" i="25"/>
  <c r="K42" i="25" s="1"/>
  <c r="H55" i="24"/>
  <c r="H54" i="24"/>
  <c r="I54" i="24" s="1"/>
  <c r="K54" i="24" s="1"/>
  <c r="T54" i="24" s="1"/>
  <c r="H53" i="24"/>
  <c r="H52" i="24"/>
  <c r="I52" i="24" s="1"/>
  <c r="K52" i="24" s="1"/>
  <c r="H51" i="24"/>
  <c r="I51" i="24" s="1"/>
  <c r="K51" i="24" s="1"/>
  <c r="H50" i="24"/>
  <c r="I50" i="24" s="1"/>
  <c r="K50" i="24" s="1"/>
  <c r="H49" i="24"/>
  <c r="I49" i="24" s="1"/>
  <c r="K49" i="24" s="1"/>
  <c r="H48" i="24"/>
  <c r="I48" i="24" s="1"/>
  <c r="K48" i="24" s="1"/>
  <c r="H47" i="24"/>
  <c r="I47" i="24" s="1"/>
  <c r="K47" i="24" s="1"/>
  <c r="H46" i="24"/>
  <c r="I46" i="24" s="1"/>
  <c r="K46" i="24" s="1"/>
  <c r="H45" i="24"/>
  <c r="H43" i="24"/>
  <c r="H42" i="24"/>
  <c r="I42" i="24" s="1"/>
  <c r="K42" i="24" s="1"/>
  <c r="H41" i="24"/>
  <c r="H40" i="24"/>
  <c r="I40" i="24" s="1"/>
  <c r="K40" i="24" s="1"/>
  <c r="H39" i="24"/>
  <c r="I39" i="24" s="1"/>
  <c r="K39" i="24" s="1"/>
  <c r="H38" i="24"/>
  <c r="I38" i="24" s="1"/>
  <c r="K38" i="24" s="1"/>
  <c r="H37" i="24"/>
  <c r="I37" i="24" s="1"/>
  <c r="K37" i="24" s="1"/>
  <c r="H36" i="24"/>
  <c r="I36" i="24" s="1"/>
  <c r="K36" i="24" s="1"/>
  <c r="H35" i="24"/>
  <c r="I35" i="24" s="1"/>
  <c r="K35" i="24" s="1"/>
  <c r="H34" i="24"/>
  <c r="I34" i="24" s="1"/>
  <c r="K34" i="24" s="1"/>
  <c r="I33" i="24"/>
  <c r="K33" i="24" s="1"/>
  <c r="H32" i="24"/>
  <c r="I32" i="24" s="1"/>
  <c r="K32" i="24" s="1"/>
  <c r="H31" i="24"/>
  <c r="I31" i="24" s="1"/>
  <c r="K31" i="24" s="1"/>
  <c r="H30" i="24"/>
  <c r="I30" i="24" s="1"/>
  <c r="K30" i="24" s="1"/>
  <c r="H29" i="24"/>
  <c r="I29" i="24" s="1"/>
  <c r="K29" i="24" s="1"/>
  <c r="H28" i="24"/>
  <c r="H27" i="24"/>
  <c r="I27" i="24" s="1"/>
  <c r="K27" i="24" s="1"/>
  <c r="T27" i="24" s="1"/>
  <c r="H26" i="24"/>
  <c r="I26" i="24" s="1"/>
  <c r="K26" i="24" s="1"/>
  <c r="H25" i="24"/>
  <c r="I25" i="24" s="1"/>
  <c r="K25" i="24" s="1"/>
  <c r="L56" i="24"/>
  <c r="L57" i="24" s="1"/>
  <c r="M56" i="24"/>
  <c r="M57" i="24" s="1"/>
  <c r="N56" i="24"/>
  <c r="N57" i="24" s="1"/>
  <c r="O56" i="24"/>
  <c r="O57" i="24" s="1"/>
  <c r="P56" i="24"/>
  <c r="P57" i="24" s="1"/>
  <c r="Q56" i="24"/>
  <c r="Q57" i="24" s="1"/>
  <c r="R56" i="24"/>
  <c r="R57" i="24" s="1"/>
  <c r="S56" i="24"/>
  <c r="S57" i="24" s="1"/>
  <c r="I53" i="24"/>
  <c r="K53" i="24" s="1"/>
  <c r="I55" i="24"/>
  <c r="K55" i="24" s="1"/>
  <c r="I45" i="24"/>
  <c r="K45" i="24" s="1"/>
  <c r="I28" i="24"/>
  <c r="K28" i="24" s="1"/>
  <c r="I41" i="24"/>
  <c r="K41" i="24" s="1"/>
  <c r="T41" i="24" s="1"/>
  <c r="I43" i="24"/>
  <c r="K43" i="24" s="1"/>
  <c r="T43" i="24" s="1"/>
  <c r="R73" i="26" l="1"/>
  <c r="T24" i="26"/>
  <c r="U24" i="26" s="1"/>
  <c r="T46" i="26"/>
  <c r="U46" i="26"/>
  <c r="T43" i="26"/>
  <c r="U43" i="26"/>
  <c r="T31" i="26"/>
  <c r="U31" i="26"/>
  <c r="T42" i="26"/>
  <c r="U42" i="26"/>
  <c r="T38" i="26"/>
  <c r="U38" i="26"/>
  <c r="T34" i="26"/>
  <c r="U34" i="26"/>
  <c r="T30" i="26"/>
  <c r="U30" i="26"/>
  <c r="T26" i="26"/>
  <c r="U26" i="26"/>
  <c r="T25" i="26"/>
  <c r="U25" i="26"/>
  <c r="T39" i="26"/>
  <c r="U39" i="26"/>
  <c r="T27" i="26"/>
  <c r="U27" i="26"/>
  <c r="T49" i="26"/>
  <c r="U49" i="26"/>
  <c r="T45" i="26"/>
  <c r="U45" i="26"/>
  <c r="T41" i="26"/>
  <c r="U41" i="26"/>
  <c r="T37" i="26"/>
  <c r="U37" i="26"/>
  <c r="T33" i="26"/>
  <c r="U33" i="26"/>
  <c r="T29" i="26"/>
  <c r="U29" i="26"/>
  <c r="T23" i="26"/>
  <c r="U23" i="26"/>
  <c r="T47" i="26"/>
  <c r="U47" i="26"/>
  <c r="T35" i="26"/>
  <c r="U35" i="26"/>
  <c r="T48" i="26"/>
  <c r="U48" i="26"/>
  <c r="T44" i="26"/>
  <c r="U44" i="26"/>
  <c r="T40" i="26"/>
  <c r="U40" i="26"/>
  <c r="T36" i="26"/>
  <c r="U36" i="26"/>
  <c r="T32" i="26"/>
  <c r="U32" i="26"/>
  <c r="T28" i="26"/>
  <c r="U28" i="26"/>
  <c r="S73" i="26"/>
  <c r="M68" i="25"/>
  <c r="Q68" i="25"/>
  <c r="N73" i="26"/>
  <c r="Q73" i="26"/>
  <c r="M73" i="26"/>
  <c r="L73" i="26"/>
  <c r="P68" i="25"/>
  <c r="L68" i="25"/>
  <c r="S68" i="25"/>
  <c r="O68" i="25"/>
  <c r="R68" i="25"/>
  <c r="N68" i="25"/>
  <c r="T71" i="26"/>
  <c r="U71" i="26" s="1"/>
  <c r="T70" i="26"/>
  <c r="U70" i="26" s="1"/>
  <c r="T69" i="26"/>
  <c r="U69" i="26" s="1"/>
  <c r="T68" i="26"/>
  <c r="U68" i="26" s="1"/>
  <c r="T67" i="26"/>
  <c r="U67" i="26" s="1"/>
  <c r="T66" i="26"/>
  <c r="U66" i="26" s="1"/>
  <c r="T65" i="26"/>
  <c r="U65" i="26" s="1"/>
  <c r="T64" i="26"/>
  <c r="U64" i="26" s="1"/>
  <c r="T63" i="26"/>
  <c r="U63" i="26" s="1"/>
  <c r="T62" i="26"/>
  <c r="U62" i="26" s="1"/>
  <c r="T61" i="26"/>
  <c r="U61" i="26" s="1"/>
  <c r="T60" i="26"/>
  <c r="U60" i="26" s="1"/>
  <c r="T59" i="26"/>
  <c r="U59" i="26" s="1"/>
  <c r="T58" i="26"/>
  <c r="U58" i="26" s="1"/>
  <c r="T57" i="26"/>
  <c r="U57" i="26" s="1"/>
  <c r="T56" i="26"/>
  <c r="U56" i="26" s="1"/>
  <c r="T55" i="26"/>
  <c r="U55" i="26" s="1"/>
  <c r="T54" i="26"/>
  <c r="U54" i="26" s="1"/>
  <c r="T53" i="26"/>
  <c r="T52" i="26"/>
  <c r="U52" i="26" s="1"/>
  <c r="K72" i="26"/>
  <c r="T51" i="26"/>
  <c r="U51" i="26" s="1"/>
  <c r="K50" i="26"/>
  <c r="T22" i="26"/>
  <c r="T66" i="25"/>
  <c r="U66" i="25" s="1"/>
  <c r="T65" i="25"/>
  <c r="U65" i="25" s="1"/>
  <c r="T64" i="25"/>
  <c r="U64" i="25" s="1"/>
  <c r="T63" i="25"/>
  <c r="U63" i="25" s="1"/>
  <c r="T62" i="25"/>
  <c r="U62" i="25" s="1"/>
  <c r="T61" i="25"/>
  <c r="U61" i="25" s="1"/>
  <c r="T60" i="25"/>
  <c r="U60" i="25" s="1"/>
  <c r="T59" i="25"/>
  <c r="U59" i="25" s="1"/>
  <c r="T58" i="25"/>
  <c r="U58" i="25" s="1"/>
  <c r="T57" i="25"/>
  <c r="U57" i="25" s="1"/>
  <c r="T56" i="25"/>
  <c r="U56" i="25" s="1"/>
  <c r="T55" i="25"/>
  <c r="U55" i="25" s="1"/>
  <c r="T54" i="25"/>
  <c r="U54" i="25" s="1"/>
  <c r="T53" i="25"/>
  <c r="U53" i="25" s="1"/>
  <c r="T52" i="25"/>
  <c r="U52" i="25" s="1"/>
  <c r="K67" i="25"/>
  <c r="T51" i="25"/>
  <c r="U51" i="25" s="1"/>
  <c r="T49" i="25"/>
  <c r="U49" i="25" s="1"/>
  <c r="T48" i="25"/>
  <c r="U48" i="25" s="1"/>
  <c r="U47" i="25"/>
  <c r="T46" i="25"/>
  <c r="U46" i="25" s="1"/>
  <c r="T45" i="25"/>
  <c r="U45" i="25" s="1"/>
  <c r="T44" i="25"/>
  <c r="U44" i="25" s="1"/>
  <c r="T43" i="25"/>
  <c r="U43" i="25" s="1"/>
  <c r="T42" i="25"/>
  <c r="U42" i="25" s="1"/>
  <c r="T41" i="25"/>
  <c r="U41" i="25" s="1"/>
  <c r="T40" i="25"/>
  <c r="U40" i="25" s="1"/>
  <c r="T39" i="25"/>
  <c r="U39" i="25" s="1"/>
  <c r="T38" i="25"/>
  <c r="U38" i="25" s="1"/>
  <c r="T37" i="25"/>
  <c r="U37" i="25" s="1"/>
  <c r="T36" i="25"/>
  <c r="U36" i="25" s="1"/>
  <c r="T35" i="25"/>
  <c r="U35" i="25" s="1"/>
  <c r="T34" i="25"/>
  <c r="U34" i="25" s="1"/>
  <c r="T33" i="25"/>
  <c r="U33" i="25" s="1"/>
  <c r="U32" i="25"/>
  <c r="T31" i="25"/>
  <c r="U31" i="25" s="1"/>
  <c r="T30" i="25"/>
  <c r="U30" i="25" s="1"/>
  <c r="T29" i="25"/>
  <c r="U29" i="25" s="1"/>
  <c r="T28" i="25"/>
  <c r="U28" i="25" s="1"/>
  <c r="T27" i="25"/>
  <c r="U27" i="25" s="1"/>
  <c r="T26" i="25"/>
  <c r="U26" i="25" s="1"/>
  <c r="T25" i="25"/>
  <c r="U25" i="25" s="1"/>
  <c r="T24" i="25"/>
  <c r="U24" i="25" s="1"/>
  <c r="T23" i="25"/>
  <c r="U23" i="25" s="1"/>
  <c r="K50" i="25"/>
  <c r="T22" i="25"/>
  <c r="U22" i="25" s="1"/>
  <c r="T55" i="24"/>
  <c r="U55" i="24" s="1"/>
  <c r="U54" i="24"/>
  <c r="T53" i="24"/>
  <c r="U53" i="24" s="1"/>
  <c r="T52" i="24"/>
  <c r="U52" i="24" s="1"/>
  <c r="T51" i="24"/>
  <c r="U51" i="24" s="1"/>
  <c r="T50" i="24"/>
  <c r="U50" i="24" s="1"/>
  <c r="T49" i="24"/>
  <c r="U49" i="24" s="1"/>
  <c r="T48" i="24"/>
  <c r="U48" i="24" s="1"/>
  <c r="T47" i="24"/>
  <c r="U47" i="24" s="1"/>
  <c r="T46" i="24"/>
  <c r="U46" i="24" s="1"/>
  <c r="T45" i="24"/>
  <c r="U45" i="24" s="1"/>
  <c r="K56" i="24"/>
  <c r="U43" i="24"/>
  <c r="T42" i="24"/>
  <c r="U42" i="24" s="1"/>
  <c r="U41" i="24"/>
  <c r="T40" i="24"/>
  <c r="U40" i="24" s="1"/>
  <c r="T39" i="24"/>
  <c r="U39" i="24"/>
  <c r="T38" i="24"/>
  <c r="U38" i="24" s="1"/>
  <c r="T37" i="24"/>
  <c r="U37" i="24"/>
  <c r="T36" i="24"/>
  <c r="U36" i="24" s="1"/>
  <c r="T35" i="24"/>
  <c r="U35" i="24" s="1"/>
  <c r="T34" i="24"/>
  <c r="U34" i="24" s="1"/>
  <c r="T33" i="24"/>
  <c r="U33" i="24" s="1"/>
  <c r="U32" i="24"/>
  <c r="T32" i="24"/>
  <c r="T31" i="24"/>
  <c r="U31" i="24" s="1"/>
  <c r="T30" i="24"/>
  <c r="U30" i="24" s="1"/>
  <c r="T29" i="24"/>
  <c r="U29" i="24" s="1"/>
  <c r="T28" i="24"/>
  <c r="U28" i="24" s="1"/>
  <c r="U27" i="24"/>
  <c r="T26" i="24"/>
  <c r="U26" i="24" s="1"/>
  <c r="K44" i="24"/>
  <c r="T25" i="24"/>
  <c r="H62" i="23"/>
  <c r="H61" i="23"/>
  <c r="H60" i="23"/>
  <c r="H59" i="23"/>
  <c r="H58" i="23"/>
  <c r="H56" i="23"/>
  <c r="H55" i="23"/>
  <c r="H54" i="23"/>
  <c r="H53" i="23"/>
  <c r="H52" i="23"/>
  <c r="H51" i="23"/>
  <c r="H50" i="23"/>
  <c r="H49" i="23"/>
  <c r="T44" i="24" l="1"/>
  <c r="K73" i="26"/>
  <c r="T72" i="26"/>
  <c r="U53" i="26"/>
  <c r="U72" i="26" s="1"/>
  <c r="T50" i="26"/>
  <c r="K68" i="25"/>
  <c r="T67" i="25"/>
  <c r="U67" i="25"/>
  <c r="T50" i="25"/>
  <c r="U50" i="25"/>
  <c r="U56" i="24"/>
  <c r="K57" i="24"/>
  <c r="T56" i="24"/>
  <c r="T57" i="24" s="1"/>
  <c r="U25" i="24"/>
  <c r="U44" i="24" s="1"/>
  <c r="U57" i="24" s="1"/>
  <c r="H47" i="23"/>
  <c r="H46" i="23"/>
  <c r="I46" i="23" s="1"/>
  <c r="K46" i="23" s="1"/>
  <c r="T46" i="23" s="1"/>
  <c r="H45" i="23"/>
  <c r="I45" i="23" s="1"/>
  <c r="K45" i="23" s="1"/>
  <c r="T45" i="23" s="1"/>
  <c r="H44" i="23"/>
  <c r="I44" i="23" s="1"/>
  <c r="K44" i="23" s="1"/>
  <c r="T44" i="23" s="1"/>
  <c r="H43" i="23"/>
  <c r="I43" i="23" s="1"/>
  <c r="K43" i="23" s="1"/>
  <c r="T43" i="23" s="1"/>
  <c r="H42" i="23"/>
  <c r="I42" i="23" s="1"/>
  <c r="K42" i="23" s="1"/>
  <c r="H41" i="23"/>
  <c r="I41" i="23" s="1"/>
  <c r="K41" i="23" s="1"/>
  <c r="T41" i="23" s="1"/>
  <c r="H40" i="23"/>
  <c r="I40" i="23" s="1"/>
  <c r="K40" i="23" s="1"/>
  <c r="H39" i="23"/>
  <c r="H38" i="23"/>
  <c r="I38" i="23" s="1"/>
  <c r="K38" i="23" s="1"/>
  <c r="T38" i="23" s="1"/>
  <c r="H37" i="23"/>
  <c r="I37" i="23" s="1"/>
  <c r="K37" i="23" s="1"/>
  <c r="H36" i="23"/>
  <c r="I36" i="23" s="1"/>
  <c r="K36" i="23" s="1"/>
  <c r="H35" i="23"/>
  <c r="I35" i="23" s="1"/>
  <c r="K35" i="23" s="1"/>
  <c r="H34" i="23"/>
  <c r="I34" i="23" s="1"/>
  <c r="K34" i="23" s="1"/>
  <c r="H33" i="23"/>
  <c r="I33" i="23" s="1"/>
  <c r="K33" i="23" s="1"/>
  <c r="T33" i="23" s="1"/>
  <c r="H32" i="23"/>
  <c r="I32" i="23" s="1"/>
  <c r="K32" i="23" s="1"/>
  <c r="H31" i="23"/>
  <c r="H30" i="23"/>
  <c r="I30" i="23" s="1"/>
  <c r="K30" i="23" s="1"/>
  <c r="T30" i="23" s="1"/>
  <c r="H29" i="23"/>
  <c r="I29" i="23" s="1"/>
  <c r="K29" i="23" s="1"/>
  <c r="T29" i="23" s="1"/>
  <c r="H28" i="23"/>
  <c r="I28" i="23" s="1"/>
  <c r="K28" i="23" s="1"/>
  <c r="H27" i="23"/>
  <c r="I27" i="23" s="1"/>
  <c r="K27" i="23" s="1"/>
  <c r="H26" i="23"/>
  <c r="I26" i="23" s="1"/>
  <c r="K26" i="23" s="1"/>
  <c r="H25" i="23"/>
  <c r="I25" i="23" s="1"/>
  <c r="K25" i="23" s="1"/>
  <c r="H24" i="23"/>
  <c r="I24" i="23" s="1"/>
  <c r="K24" i="23" s="1"/>
  <c r="H23" i="23"/>
  <c r="I23" i="23" s="1"/>
  <c r="K23" i="23" s="1"/>
  <c r="H22" i="23"/>
  <c r="I22" i="23" s="1"/>
  <c r="K22" i="23" s="1"/>
  <c r="L63" i="23"/>
  <c r="M63" i="23"/>
  <c r="N63" i="23"/>
  <c r="O63" i="23"/>
  <c r="P63" i="23"/>
  <c r="Q63" i="23"/>
  <c r="R63" i="23"/>
  <c r="S63" i="23"/>
  <c r="I50" i="23"/>
  <c r="K50" i="23" s="1"/>
  <c r="I51" i="23"/>
  <c r="K51" i="23" s="1"/>
  <c r="I52" i="23"/>
  <c r="K52" i="23" s="1"/>
  <c r="I53" i="23"/>
  <c r="K53" i="23" s="1"/>
  <c r="T53" i="23" s="1"/>
  <c r="I54" i="23"/>
  <c r="K54" i="23" s="1"/>
  <c r="I55" i="23"/>
  <c r="K55" i="23" s="1"/>
  <c r="I56" i="23"/>
  <c r="K56" i="23" s="1"/>
  <c r="I57" i="23"/>
  <c r="K57" i="23" s="1"/>
  <c r="I58" i="23"/>
  <c r="K58" i="23" s="1"/>
  <c r="I59" i="23"/>
  <c r="K59" i="23" s="1"/>
  <c r="I60" i="23"/>
  <c r="K60" i="23" s="1"/>
  <c r="T60" i="23" s="1"/>
  <c r="U60" i="23" s="1"/>
  <c r="I61" i="23"/>
  <c r="K61" i="23" s="1"/>
  <c r="I62" i="23"/>
  <c r="K62" i="23" s="1"/>
  <c r="I49" i="23"/>
  <c r="K49" i="23" s="1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L48" i="23"/>
  <c r="L64" i="23" s="1"/>
  <c r="M48" i="23"/>
  <c r="N48" i="23"/>
  <c r="N64" i="23" s="1"/>
  <c r="O48" i="23"/>
  <c r="Q48" i="23"/>
  <c r="R48" i="23"/>
  <c r="S48" i="23"/>
  <c r="I31" i="23"/>
  <c r="K31" i="23" s="1"/>
  <c r="I39" i="23"/>
  <c r="K39" i="23" s="1"/>
  <c r="T39" i="23" s="1"/>
  <c r="I47" i="23"/>
  <c r="K47" i="23" s="1"/>
  <c r="T47" i="23" s="1"/>
  <c r="U47" i="23" s="1"/>
  <c r="P22" i="23"/>
  <c r="H53" i="22"/>
  <c r="I53" i="22" s="1"/>
  <c r="K53" i="22" s="1"/>
  <c r="H52" i="22"/>
  <c r="I52" i="22" s="1"/>
  <c r="K52" i="22" s="1"/>
  <c r="T52" i="22" s="1"/>
  <c r="H51" i="22"/>
  <c r="H50" i="22"/>
  <c r="I50" i="22" s="1"/>
  <c r="K50" i="22" s="1"/>
  <c r="H49" i="22"/>
  <c r="H48" i="22"/>
  <c r="H46" i="22"/>
  <c r="H43" i="22"/>
  <c r="I43" i="22" s="1"/>
  <c r="K43" i="22" s="1"/>
  <c r="T43" i="22" s="1"/>
  <c r="H42" i="22"/>
  <c r="I42" i="22" s="1"/>
  <c r="K42" i="22" s="1"/>
  <c r="T42" i="22" s="1"/>
  <c r="H41" i="22"/>
  <c r="I41" i="22" s="1"/>
  <c r="K41" i="22" s="1"/>
  <c r="H40" i="22"/>
  <c r="H38" i="22"/>
  <c r="I38" i="22" s="1"/>
  <c r="K38" i="22" s="1"/>
  <c r="H37" i="22"/>
  <c r="I37" i="22" s="1"/>
  <c r="K37" i="22" s="1"/>
  <c r="H36" i="22"/>
  <c r="I36" i="22" s="1"/>
  <c r="K36" i="22" s="1"/>
  <c r="H35" i="22"/>
  <c r="H34" i="22"/>
  <c r="I34" i="22" s="1"/>
  <c r="K34" i="22" s="1"/>
  <c r="H33" i="22"/>
  <c r="I33" i="22" s="1"/>
  <c r="K33" i="22" s="1"/>
  <c r="T33" i="22" s="1"/>
  <c r="H32" i="22"/>
  <c r="I32" i="22" s="1"/>
  <c r="K32" i="22" s="1"/>
  <c r="H30" i="22"/>
  <c r="H29" i="22"/>
  <c r="I29" i="22" s="1"/>
  <c r="K29" i="22" s="1"/>
  <c r="H28" i="22"/>
  <c r="I28" i="22" s="1"/>
  <c r="K28" i="22" s="1"/>
  <c r="H27" i="22"/>
  <c r="I27" i="22" s="1"/>
  <c r="K27" i="22" s="1"/>
  <c r="H26" i="22"/>
  <c r="H25" i="22"/>
  <c r="I25" i="22" s="1"/>
  <c r="K25" i="22" s="1"/>
  <c r="L54" i="22"/>
  <c r="M54" i="22"/>
  <c r="N54" i="22"/>
  <c r="O54" i="22"/>
  <c r="P54" i="22"/>
  <c r="Q54" i="22"/>
  <c r="R54" i="22"/>
  <c r="S54" i="22"/>
  <c r="I47" i="22"/>
  <c r="K47" i="22" s="1"/>
  <c r="I48" i="22"/>
  <c r="K48" i="22" s="1"/>
  <c r="T48" i="22" s="1"/>
  <c r="I49" i="22"/>
  <c r="K49" i="22" s="1"/>
  <c r="I51" i="22"/>
  <c r="K51" i="22" s="1"/>
  <c r="I46" i="22"/>
  <c r="K46" i="22" s="1"/>
  <c r="L45" i="22"/>
  <c r="M45" i="22"/>
  <c r="N45" i="22"/>
  <c r="N55" i="22" s="1"/>
  <c r="O45" i="22"/>
  <c r="O55" i="22" s="1"/>
  <c r="P45" i="22"/>
  <c r="Q45" i="22"/>
  <c r="R45" i="22"/>
  <c r="R55" i="22" s="1"/>
  <c r="S45" i="22"/>
  <c r="S55" i="22" s="1"/>
  <c r="I26" i="22"/>
  <c r="K26" i="22" s="1"/>
  <c r="I30" i="22"/>
  <c r="K30" i="22" s="1"/>
  <c r="T30" i="22" s="1"/>
  <c r="I31" i="22"/>
  <c r="K31" i="22" s="1"/>
  <c r="I35" i="22"/>
  <c r="K35" i="22" s="1"/>
  <c r="T35" i="22" s="1"/>
  <c r="I39" i="22"/>
  <c r="K39" i="22" s="1"/>
  <c r="T39" i="22" s="1"/>
  <c r="I40" i="22"/>
  <c r="K40" i="22" s="1"/>
  <c r="I44" i="22"/>
  <c r="K44" i="22" s="1"/>
  <c r="H56" i="20"/>
  <c r="I56" i="20" s="1"/>
  <c r="K56" i="20" s="1"/>
  <c r="H55" i="20"/>
  <c r="H54" i="20"/>
  <c r="H53" i="20"/>
  <c r="H52" i="20"/>
  <c r="I52" i="20" s="1"/>
  <c r="K52" i="20" s="1"/>
  <c r="H51" i="20"/>
  <c r="I51" i="20" s="1"/>
  <c r="K51" i="20" s="1"/>
  <c r="H50" i="20"/>
  <c r="H49" i="20"/>
  <c r="I49" i="20" s="1"/>
  <c r="K49" i="20" s="1"/>
  <c r="H48" i="20"/>
  <c r="I48" i="20" s="1"/>
  <c r="K48" i="20" s="1"/>
  <c r="H47" i="20"/>
  <c r="I47" i="20" s="1"/>
  <c r="K47" i="20" s="1"/>
  <c r="H46" i="20"/>
  <c r="I46" i="20" s="1"/>
  <c r="K46" i="20" s="1"/>
  <c r="H45" i="20"/>
  <c r="I45" i="20" s="1"/>
  <c r="K45" i="20" s="1"/>
  <c r="H44" i="20"/>
  <c r="I44" i="20" s="1"/>
  <c r="K44" i="20" s="1"/>
  <c r="H43" i="20"/>
  <c r="I43" i="20" s="1"/>
  <c r="K43" i="20" s="1"/>
  <c r="H42" i="20"/>
  <c r="H41" i="20"/>
  <c r="H40" i="20"/>
  <c r="I40" i="20" s="1"/>
  <c r="K40" i="20" s="1"/>
  <c r="H39" i="20"/>
  <c r="I39" i="20" s="1"/>
  <c r="K39" i="20" s="1"/>
  <c r="H38" i="20"/>
  <c r="H37" i="20"/>
  <c r="H36" i="20"/>
  <c r="I36" i="20" s="1"/>
  <c r="K36" i="20" s="1"/>
  <c r="H35" i="20"/>
  <c r="I35" i="20" s="1"/>
  <c r="K35" i="20" s="1"/>
  <c r="H34" i="20"/>
  <c r="I34" i="20" s="1"/>
  <c r="K34" i="20" s="1"/>
  <c r="H33" i="20"/>
  <c r="I33" i="20" s="1"/>
  <c r="K33" i="20" s="1"/>
  <c r="H32" i="20"/>
  <c r="H31" i="20"/>
  <c r="I31" i="20" s="1"/>
  <c r="K31" i="20" s="1"/>
  <c r="H30" i="20"/>
  <c r="H29" i="20"/>
  <c r="I29" i="20" s="1"/>
  <c r="K29" i="20" s="1"/>
  <c r="H28" i="20"/>
  <c r="I28" i="20" s="1"/>
  <c r="K28" i="20" s="1"/>
  <c r="H27" i="20"/>
  <c r="I27" i="20" s="1"/>
  <c r="K27" i="20" s="1"/>
  <c r="H26" i="20"/>
  <c r="I26" i="20" s="1"/>
  <c r="K26" i="20" s="1"/>
  <c r="H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25" i="20"/>
  <c r="L57" i="20"/>
  <c r="M57" i="20"/>
  <c r="N57" i="20"/>
  <c r="O57" i="20"/>
  <c r="Q57" i="20"/>
  <c r="R57" i="20"/>
  <c r="S57" i="20"/>
  <c r="I30" i="20"/>
  <c r="K30" i="20" s="1"/>
  <c r="I32" i="20"/>
  <c r="K32" i="20" s="1"/>
  <c r="I37" i="20"/>
  <c r="K37" i="20" s="1"/>
  <c r="I38" i="20"/>
  <c r="K38" i="20" s="1"/>
  <c r="I41" i="20"/>
  <c r="K41" i="20" s="1"/>
  <c r="I42" i="20"/>
  <c r="K42" i="20" s="1"/>
  <c r="I50" i="20"/>
  <c r="K50" i="20" s="1"/>
  <c r="I53" i="20"/>
  <c r="K53" i="20" s="1"/>
  <c r="I54" i="20"/>
  <c r="K54" i="20" s="1"/>
  <c r="I55" i="20"/>
  <c r="K55" i="20" s="1"/>
  <c r="I25" i="20"/>
  <c r="K25" i="20" s="1"/>
  <c r="H45" i="6"/>
  <c r="H44" i="6"/>
  <c r="I44" i="6" s="1"/>
  <c r="K44" i="6" s="1"/>
  <c r="H43" i="6"/>
  <c r="H42" i="6"/>
  <c r="I42" i="6" s="1"/>
  <c r="K42" i="6" s="1"/>
  <c r="H41" i="6"/>
  <c r="I41" i="6" s="1"/>
  <c r="K41" i="6" s="1"/>
  <c r="H40" i="6"/>
  <c r="H39" i="6"/>
  <c r="H38" i="6"/>
  <c r="I38" i="6" s="1"/>
  <c r="K38" i="6" s="1"/>
  <c r="H37" i="6"/>
  <c r="I37" i="6" s="1"/>
  <c r="K37" i="6" s="1"/>
  <c r="H36" i="6"/>
  <c r="I36" i="6" s="1"/>
  <c r="K36" i="6" s="1"/>
  <c r="H35" i="6"/>
  <c r="H34" i="6"/>
  <c r="I34" i="6" s="1"/>
  <c r="K34" i="6" s="1"/>
  <c r="H33" i="6"/>
  <c r="H32" i="6"/>
  <c r="I32" i="6" s="1"/>
  <c r="K32" i="6" s="1"/>
  <c r="H31" i="6"/>
  <c r="I31" i="6" s="1"/>
  <c r="K31" i="6" s="1"/>
  <c r="H30" i="6"/>
  <c r="I30" i="6" s="1"/>
  <c r="K30" i="6" s="1"/>
  <c r="H29" i="6"/>
  <c r="H28" i="6"/>
  <c r="I28" i="6" s="1"/>
  <c r="K28" i="6" s="1"/>
  <c r="H27" i="6"/>
  <c r="H26" i="6"/>
  <c r="I26" i="6" s="1"/>
  <c r="K26" i="6" s="1"/>
  <c r="H25" i="6"/>
  <c r="I25" i="6" s="1"/>
  <c r="K25" i="6" s="1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25" i="6"/>
  <c r="L46" i="6"/>
  <c r="M46" i="6"/>
  <c r="N46" i="6"/>
  <c r="O46" i="6"/>
  <c r="Q46" i="6"/>
  <c r="R46" i="6"/>
  <c r="S46" i="6"/>
  <c r="I27" i="6"/>
  <c r="K27" i="6" s="1"/>
  <c r="I29" i="6"/>
  <c r="K29" i="6" s="1"/>
  <c r="I33" i="6"/>
  <c r="K33" i="6" s="1"/>
  <c r="I35" i="6"/>
  <c r="K35" i="6" s="1"/>
  <c r="I39" i="6"/>
  <c r="K39" i="6" s="1"/>
  <c r="I40" i="6"/>
  <c r="K40" i="6" s="1"/>
  <c r="I43" i="6"/>
  <c r="K43" i="6" s="1"/>
  <c r="I45" i="6"/>
  <c r="K45" i="6" s="1"/>
  <c r="Q55" i="22" l="1"/>
  <c r="M55" i="22"/>
  <c r="M64" i="23"/>
  <c r="Q64" i="23"/>
  <c r="P55" i="22"/>
  <c r="L55" i="22"/>
  <c r="K57" i="20"/>
  <c r="T44" i="22"/>
  <c r="U44" i="22" s="1"/>
  <c r="T29" i="6"/>
  <c r="U29" i="6" s="1"/>
  <c r="T53" i="22"/>
  <c r="U53" i="22" s="1"/>
  <c r="P48" i="23"/>
  <c r="P64" i="23" s="1"/>
  <c r="R64" i="23"/>
  <c r="S64" i="23"/>
  <c r="O64" i="23"/>
  <c r="P57" i="20"/>
  <c r="P46" i="6"/>
  <c r="T31" i="22"/>
  <c r="U31" i="22" s="1"/>
  <c r="T73" i="26"/>
  <c r="U68" i="25"/>
  <c r="T68" i="25"/>
  <c r="T62" i="23"/>
  <c r="U62" i="23" s="1"/>
  <c r="T61" i="23"/>
  <c r="U61" i="23" s="1"/>
  <c r="T59" i="23"/>
  <c r="U59" i="23" s="1"/>
  <c r="T58" i="23"/>
  <c r="U58" i="23" s="1"/>
  <c r="T57" i="23"/>
  <c r="U57" i="23" s="1"/>
  <c r="T56" i="23"/>
  <c r="U56" i="23" s="1"/>
  <c r="T55" i="23"/>
  <c r="U55" i="23" s="1"/>
  <c r="T54" i="23"/>
  <c r="U54" i="23" s="1"/>
  <c r="U53" i="23"/>
  <c r="T52" i="23"/>
  <c r="U52" i="23" s="1"/>
  <c r="T51" i="23"/>
  <c r="U51" i="23" s="1"/>
  <c r="T50" i="23"/>
  <c r="U50" i="23" s="1"/>
  <c r="K63" i="23"/>
  <c r="T49" i="23"/>
  <c r="U49" i="23" s="1"/>
  <c r="U46" i="23"/>
  <c r="U45" i="23"/>
  <c r="U44" i="23"/>
  <c r="U43" i="23"/>
  <c r="T42" i="23"/>
  <c r="U42" i="23" s="1"/>
  <c r="U41" i="23"/>
  <c r="T40" i="23"/>
  <c r="U40" i="23" s="1"/>
  <c r="U39" i="23"/>
  <c r="U38" i="23"/>
  <c r="T37" i="23"/>
  <c r="U37" i="23" s="1"/>
  <c r="T36" i="23"/>
  <c r="U36" i="23" s="1"/>
  <c r="T35" i="23"/>
  <c r="U35" i="23" s="1"/>
  <c r="T34" i="23"/>
  <c r="U34" i="23" s="1"/>
  <c r="U33" i="23"/>
  <c r="T32" i="23"/>
  <c r="U32" i="23" s="1"/>
  <c r="T31" i="23"/>
  <c r="U31" i="23" s="1"/>
  <c r="U30" i="23"/>
  <c r="U29" i="23"/>
  <c r="T28" i="23"/>
  <c r="U28" i="23" s="1"/>
  <c r="T27" i="23"/>
  <c r="U27" i="23" s="1"/>
  <c r="T26" i="23"/>
  <c r="U26" i="23" s="1"/>
  <c r="T25" i="23"/>
  <c r="U25" i="23" s="1"/>
  <c r="T24" i="23"/>
  <c r="U24" i="23" s="1"/>
  <c r="T23" i="23"/>
  <c r="U23" i="23" s="1"/>
  <c r="K48" i="23"/>
  <c r="T22" i="23"/>
  <c r="U22" i="23" s="1"/>
  <c r="U52" i="22"/>
  <c r="T51" i="22"/>
  <c r="U51" i="22" s="1"/>
  <c r="T50" i="22"/>
  <c r="U50" i="22" s="1"/>
  <c r="T49" i="22"/>
  <c r="U49" i="22" s="1"/>
  <c r="U48" i="22"/>
  <c r="T47" i="22"/>
  <c r="U47" i="22" s="1"/>
  <c r="T46" i="22"/>
  <c r="K54" i="22"/>
  <c r="U43" i="22"/>
  <c r="U42" i="22"/>
  <c r="T41" i="22"/>
  <c r="U41" i="22" s="1"/>
  <c r="T40" i="22"/>
  <c r="U40" i="22" s="1"/>
  <c r="U39" i="22"/>
  <c r="T38" i="22"/>
  <c r="U38" i="22" s="1"/>
  <c r="T37" i="22"/>
  <c r="U37" i="22" s="1"/>
  <c r="T36" i="22"/>
  <c r="U36" i="22" s="1"/>
  <c r="U35" i="22"/>
  <c r="T34" i="22"/>
  <c r="U34" i="22" s="1"/>
  <c r="U33" i="22"/>
  <c r="T32" i="22"/>
  <c r="U32" i="22" s="1"/>
  <c r="U30" i="22"/>
  <c r="T29" i="22"/>
  <c r="U29" i="22" s="1"/>
  <c r="T28" i="22"/>
  <c r="U28" i="22" s="1"/>
  <c r="T27" i="22"/>
  <c r="U27" i="22" s="1"/>
  <c r="T26" i="22"/>
  <c r="U26" i="22" s="1"/>
  <c r="T25" i="22"/>
  <c r="K45" i="22"/>
  <c r="T56" i="20"/>
  <c r="U56" i="20" s="1"/>
  <c r="T55" i="20"/>
  <c r="U55" i="20" s="1"/>
  <c r="T54" i="20"/>
  <c r="U54" i="20" s="1"/>
  <c r="T53" i="20"/>
  <c r="U53" i="20" s="1"/>
  <c r="T52" i="20"/>
  <c r="U52" i="20" s="1"/>
  <c r="T51" i="20"/>
  <c r="U51" i="20" s="1"/>
  <c r="T50" i="20"/>
  <c r="U50" i="20" s="1"/>
  <c r="T49" i="20"/>
  <c r="U49" i="20" s="1"/>
  <c r="T48" i="20"/>
  <c r="U48" i="20" s="1"/>
  <c r="T47" i="20"/>
  <c r="U47" i="20" s="1"/>
  <c r="T46" i="20"/>
  <c r="U46" i="20" s="1"/>
  <c r="T45" i="20"/>
  <c r="U45" i="20" s="1"/>
  <c r="T44" i="20"/>
  <c r="U44" i="20"/>
  <c r="T43" i="20"/>
  <c r="U43" i="20" s="1"/>
  <c r="T42" i="20"/>
  <c r="U42" i="20" s="1"/>
  <c r="T41" i="20"/>
  <c r="U41" i="20" s="1"/>
  <c r="T40" i="20"/>
  <c r="U40" i="20" s="1"/>
  <c r="T39" i="20"/>
  <c r="U39" i="20" s="1"/>
  <c r="T38" i="20"/>
  <c r="U38" i="20" s="1"/>
  <c r="T37" i="20"/>
  <c r="U37" i="20" s="1"/>
  <c r="T36" i="20"/>
  <c r="U36" i="20" s="1"/>
  <c r="T35" i="20"/>
  <c r="U35" i="20" s="1"/>
  <c r="T34" i="20"/>
  <c r="U34" i="20" s="1"/>
  <c r="T33" i="20"/>
  <c r="U33" i="20" s="1"/>
  <c r="T32" i="20"/>
  <c r="U32" i="20" s="1"/>
  <c r="T31" i="20"/>
  <c r="U31" i="20" s="1"/>
  <c r="T30" i="20"/>
  <c r="U30" i="20" s="1"/>
  <c r="T29" i="20"/>
  <c r="U29" i="20" s="1"/>
  <c r="T28" i="20"/>
  <c r="U28" i="20" s="1"/>
  <c r="T27" i="20"/>
  <c r="U27" i="20" s="1"/>
  <c r="T26" i="20"/>
  <c r="U26" i="20" s="1"/>
  <c r="T25" i="20"/>
  <c r="U25" i="20"/>
  <c r="T45" i="6"/>
  <c r="U45" i="6" s="1"/>
  <c r="T44" i="6"/>
  <c r="U44" i="6" s="1"/>
  <c r="T43" i="6"/>
  <c r="U43" i="6" s="1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8" i="6"/>
  <c r="U28" i="6" s="1"/>
  <c r="T27" i="6"/>
  <c r="U27" i="6" s="1"/>
  <c r="T26" i="6"/>
  <c r="U26" i="6" s="1"/>
  <c r="K46" i="6"/>
  <c r="T25" i="6"/>
  <c r="U25" i="6" s="1"/>
  <c r="J72" i="26"/>
  <c r="J73" i="26" s="1"/>
  <c r="J50" i="26"/>
  <c r="P22" i="26"/>
  <c r="U22" i="26" s="1"/>
  <c r="U50" i="26" s="1"/>
  <c r="U73" i="26" s="1"/>
  <c r="J67" i="25"/>
  <c r="J50" i="25"/>
  <c r="J56" i="24"/>
  <c r="J44" i="24"/>
  <c r="J57" i="24" s="1"/>
  <c r="J48" i="23"/>
  <c r="J64" i="23" s="1"/>
  <c r="J45" i="22"/>
  <c r="J55" i="22" s="1"/>
  <c r="J57" i="20"/>
  <c r="J46" i="6"/>
  <c r="K55" i="22" l="1"/>
  <c r="T57" i="20"/>
  <c r="K64" i="23"/>
  <c r="P50" i="26"/>
  <c r="P73" i="26" s="1"/>
  <c r="J68" i="25"/>
  <c r="T63" i="23"/>
  <c r="U63" i="23"/>
  <c r="T48" i="23"/>
  <c r="U48" i="23"/>
  <c r="T54" i="22"/>
  <c r="U46" i="22"/>
  <c r="U54" i="22" s="1"/>
  <c r="T45" i="22"/>
  <c r="T55" i="22" s="1"/>
  <c r="U25" i="22"/>
  <c r="U45" i="22" s="1"/>
  <c r="U57" i="20"/>
  <c r="T46" i="6"/>
  <c r="U46" i="6"/>
  <c r="U64" i="23" l="1"/>
  <c r="U55" i="22"/>
  <c r="T64" i="23"/>
</calcChain>
</file>

<file path=xl/sharedStrings.xml><?xml version="1.0" encoding="utf-8"?>
<sst xmlns="http://schemas.openxmlformats.org/spreadsheetml/2006/main" count="1929" uniqueCount="350">
  <si>
    <t>№</t>
  </si>
  <si>
    <t>Тарификационный список  преподавателей №</t>
  </si>
  <si>
    <t>____________________________________</t>
  </si>
  <si>
    <t>Показатели:</t>
  </si>
  <si>
    <t>Занимаемая должность(с указанием предмета)</t>
  </si>
  <si>
    <t>Образование(высшее)</t>
  </si>
  <si>
    <t>Номер док-та и дата выдачи</t>
  </si>
  <si>
    <t>Пед.стаж</t>
  </si>
  <si>
    <t>Число часов в м-ц</t>
  </si>
  <si>
    <t>доплата</t>
  </si>
  <si>
    <t>Согласовано</t>
  </si>
  <si>
    <t>Оконченное учебное заведение</t>
  </si>
  <si>
    <t>кл.рук</t>
  </si>
  <si>
    <t>зав.каб</t>
  </si>
  <si>
    <t xml:space="preserve">Всего заработная плата в месяц </t>
  </si>
  <si>
    <t>проверка тетрадей</t>
  </si>
  <si>
    <t>Оклад согласно ППРК № 1193 от 31.12.2015 г. (оклад по G)</t>
  </si>
  <si>
    <t>Заработная плата в месяц по НСОТ (G)</t>
  </si>
  <si>
    <t>%</t>
  </si>
  <si>
    <t>сумма</t>
  </si>
  <si>
    <t>высшее</t>
  </si>
  <si>
    <t>Ставка</t>
  </si>
  <si>
    <t>Утверждаю</t>
  </si>
  <si>
    <t>Заместитель руководителя</t>
  </si>
  <si>
    <t>кол-во часов</t>
  </si>
  <si>
    <t>повышение за работу в сельс мест 25%</t>
  </si>
  <si>
    <t>Звено, ступень по блокам</t>
  </si>
  <si>
    <t xml:space="preserve">Надбавка 10% </t>
  </si>
  <si>
    <t>на 1 сентября 2019 года</t>
  </si>
  <si>
    <t>_____________________ Альжанова М.Х.</t>
  </si>
  <si>
    <t>за работу с детьми с ограниченными  возможностями 40 %</t>
  </si>
  <si>
    <t>за работу при учреждении уголовно-исполнительной системы 30 %</t>
  </si>
  <si>
    <t>Кустанайский государственный университет</t>
  </si>
  <si>
    <t>Омский государственный педагогический университет</t>
  </si>
  <si>
    <t>Костанайский государственный педагогический университет</t>
  </si>
  <si>
    <t xml:space="preserve">ЖБ-Б № 1354834 от 14.06.2018 </t>
  </si>
  <si>
    <t>1 год</t>
  </si>
  <si>
    <t>Костанайский государственный  университет им.                                  А.  Байтурсынова</t>
  </si>
  <si>
    <t>ЖБ № 0015456 от 26.04. 2000</t>
  </si>
  <si>
    <t>Кустанайский государственный педагогический университет</t>
  </si>
  <si>
    <t>ЖБ-Б № 1354472 от 05.06.2018</t>
  </si>
  <si>
    <t>Аркалыкский государственный педагогический институт им. И.Алтынсарина</t>
  </si>
  <si>
    <t>ЖБ-Б № 0883015 от 25.06.2015</t>
  </si>
  <si>
    <t>105524 0849277 от 06.02.2015</t>
  </si>
  <si>
    <t>Костанайский государственный педагогический институт</t>
  </si>
  <si>
    <t>ЖБ-Б № 0093264 от 23.06.2010</t>
  </si>
  <si>
    <t>ЖБ-Б № 1063318 от 12.06.2017</t>
  </si>
  <si>
    <t>2 года</t>
  </si>
  <si>
    <t>Кызылординский педагогический институт</t>
  </si>
  <si>
    <t>ЕВ № 097793 от 27.06.1981</t>
  </si>
  <si>
    <t>38 лет</t>
  </si>
  <si>
    <t>Аркалыкский государственный педагогический институт им. И. Алтынсарина</t>
  </si>
  <si>
    <t>ЖБ-Б № 0373258 от 30.06.2012</t>
  </si>
  <si>
    <t>ЖБ-Б № 1354592 от 08.06.2018</t>
  </si>
  <si>
    <t>ЖООК-М № 0048748 от  27.06.2014</t>
  </si>
  <si>
    <t>5 лет</t>
  </si>
  <si>
    <t xml:space="preserve">Кустанайский государственный университет им.А.Байтурсынова </t>
  </si>
  <si>
    <t>ЖБ-II № 0136425 от 15.05.1997</t>
  </si>
  <si>
    <t>30 лет 11 мес</t>
  </si>
  <si>
    <t>ЖБ-II № 0047262 от 26.06.1995</t>
  </si>
  <si>
    <t xml:space="preserve">Кустанайский государственный университет </t>
  </si>
  <si>
    <t>ЖБ-II № 0095774 от 31.05.1996</t>
  </si>
  <si>
    <t>23 года</t>
  </si>
  <si>
    <t>25 лет 11 мес</t>
  </si>
  <si>
    <t>преподаватель культурологии, основ политологии и социологии; Всемирной истории</t>
  </si>
  <si>
    <t xml:space="preserve">Кустанайский педагогический институт имени 50-летия СССР </t>
  </si>
  <si>
    <t>УВ № 695344 от 25.06.1992</t>
  </si>
  <si>
    <t>преподаватель истории Казахстана, обществознания</t>
  </si>
  <si>
    <t>МТБ № 0012436 от 27.06.2006</t>
  </si>
  <si>
    <t>Костанайский государственный университет им.А.Байтурсынова</t>
  </si>
  <si>
    <t>ЖБ-Б № 0038034 от 05.06.2013</t>
  </si>
  <si>
    <t>11 лет</t>
  </si>
  <si>
    <t>Челябинский государственный педагогический университет</t>
  </si>
  <si>
    <t xml:space="preserve">ДВС № 1857760 от 24.02.2003 </t>
  </si>
  <si>
    <t>Кустанайский педагогический институт им. 50-летия СССР</t>
  </si>
  <si>
    <t>НВ № 099921 от 05.07.1989</t>
  </si>
  <si>
    <t>Костанайский гуманитарный институт</t>
  </si>
  <si>
    <t>ЖБ № 0650941 от 22.06.2005</t>
  </si>
  <si>
    <t>промежуточная аттестация</t>
  </si>
  <si>
    <t>бюджет</t>
  </si>
  <si>
    <t>Итоговая аттестация</t>
  </si>
  <si>
    <t xml:space="preserve">Челябинский государственный университет </t>
  </si>
  <si>
    <t xml:space="preserve">107 427  0000 868  от 21.12.2017 </t>
  </si>
  <si>
    <t>ЖБ № 0441474 от 01.07.2004</t>
  </si>
  <si>
    <t>Бюджетная программа: (024-015)</t>
  </si>
  <si>
    <t>7-9 лет</t>
  </si>
  <si>
    <t>преподаватель производственного обучения</t>
  </si>
  <si>
    <t xml:space="preserve">Костанайский государственный педагогический институт
</t>
  </si>
  <si>
    <t>В1-4</t>
  </si>
  <si>
    <t xml:space="preserve">Кустанайский государственный университет
</t>
  </si>
  <si>
    <t xml:space="preserve">22 года
7 мес.
</t>
  </si>
  <si>
    <t xml:space="preserve">Костанайский государственный университет им. А.Байтурсынова
</t>
  </si>
  <si>
    <t xml:space="preserve">Костанайский государственный университет им.А.Байтурсынова
</t>
  </si>
  <si>
    <t>13 лет 6 мес</t>
  </si>
  <si>
    <t xml:space="preserve">Аркалыкский государственный педагогический институт им. И.Алтынсарина
</t>
  </si>
  <si>
    <t xml:space="preserve">Южно-Уральский государственный гуманитарно-педагогический университет
</t>
  </si>
  <si>
    <t>107404 0040009 от 28.12.2017</t>
  </si>
  <si>
    <t>7 лет</t>
  </si>
  <si>
    <t>Костанайский социально-технический университет им.                         З. Алдамжар</t>
  </si>
  <si>
    <t>ЖООК–М № 0008323 от 11.01.2012</t>
  </si>
  <si>
    <t xml:space="preserve">Кустанайский государственный университет 
</t>
  </si>
  <si>
    <t xml:space="preserve">Омский государственный педагогический университет
</t>
  </si>
  <si>
    <t>8 лет</t>
  </si>
  <si>
    <t>Итого теория + практика</t>
  </si>
  <si>
    <t xml:space="preserve">Кустанайский педагогический институт им. 50-летия СССР 
</t>
  </si>
  <si>
    <t>Я № 239265 от 30.06.1975.</t>
  </si>
  <si>
    <t xml:space="preserve">44 года
8 мес.
</t>
  </si>
  <si>
    <t>преподаватель русского языка и литературы</t>
  </si>
  <si>
    <t>КГКП "Костанайский педагогический колледж"</t>
  </si>
  <si>
    <t>Управления образования акимата Костанайской области</t>
  </si>
  <si>
    <t>_____________________________ Уразамбетова Г.У.</t>
  </si>
  <si>
    <t xml:space="preserve">Директор </t>
  </si>
  <si>
    <t xml:space="preserve">ГУ "Управление образования акимата Костанайской области"     </t>
  </si>
  <si>
    <t>Специальность:</t>
  </si>
  <si>
    <t>0105000 Начальное образование, 0105013 Учитель начального образования</t>
  </si>
  <si>
    <t>Курс 1 база 9</t>
  </si>
  <si>
    <t>Количество учащихся,всего-</t>
  </si>
  <si>
    <t>договор</t>
  </si>
  <si>
    <t>Число часов-</t>
  </si>
  <si>
    <t>преподаватель биологии</t>
  </si>
  <si>
    <t>преподаватель информатики</t>
  </si>
  <si>
    <t>преподаватель географии</t>
  </si>
  <si>
    <r>
      <t xml:space="preserve">Костанайский государственный университет </t>
    </r>
    <r>
      <rPr>
        <sz val="11"/>
        <rFont val="Times New Roman"/>
        <family val="1"/>
        <charset val="204"/>
      </rPr>
      <t>им. А.Байтурсынова</t>
    </r>
  </si>
  <si>
    <t>преподаватель химии</t>
  </si>
  <si>
    <t>14 лет 11 мес</t>
  </si>
  <si>
    <t>преподаватель элективного курса «Религоведение»</t>
  </si>
  <si>
    <r>
      <t>ЖБ-</t>
    </r>
    <r>
      <rPr>
        <sz val="11"/>
        <rFont val="Symbol"/>
        <family val="1"/>
        <charset val="2"/>
      </rPr>
      <t>II</t>
    </r>
    <r>
      <rPr>
        <sz val="11"/>
        <rFont val="Times New Roman"/>
        <family val="1"/>
        <charset val="204"/>
      </rPr>
      <t xml:space="preserve"> № 0096169 от 11.06.1996</t>
    </r>
  </si>
  <si>
    <t>34 года 5 мес</t>
  </si>
  <si>
    <t>преподаватель НВП, факультатива "Основы безопасности дорожного движения"</t>
  </si>
  <si>
    <t>преподаватель математики</t>
  </si>
  <si>
    <t>Кустанайский государственный университет им.А.Байтурсынова</t>
  </si>
  <si>
    <t>ЖБ-I № 0017482 от 27.06.1997</t>
  </si>
  <si>
    <t>1 год 7 мес</t>
  </si>
  <si>
    <t>24 года 11 мес</t>
  </si>
  <si>
    <t>преподаватель всемирной истории</t>
  </si>
  <si>
    <t>105524 0849482 от 09.07.2015</t>
  </si>
  <si>
    <t>преподаватель казахского языка</t>
  </si>
  <si>
    <t>Костанайская социальная академия</t>
  </si>
  <si>
    <t>ЖБ № 0040731 от 16.10.2002</t>
  </si>
  <si>
    <t>16 лет 11 мес</t>
  </si>
  <si>
    <t>преподаватель физической культуры</t>
  </si>
  <si>
    <t>Костанайсий государственный педагогический институт</t>
  </si>
  <si>
    <t>ЖБ-Б № 0734855 от 27.05.2014</t>
  </si>
  <si>
    <t>3 года 10 мес</t>
  </si>
  <si>
    <t>преподаватель математики, физики</t>
  </si>
  <si>
    <t>Аркалыкский педагогический институт им. И. Алтынсарина</t>
  </si>
  <si>
    <t xml:space="preserve">МВ № 111991 от 30.06.1984 </t>
  </si>
  <si>
    <t>28 лет 4 мес</t>
  </si>
  <si>
    <t>преподаватель современного русского языка и методики обучения русскому языку, каллиграфии</t>
  </si>
  <si>
    <t>28 лет 5 мес</t>
  </si>
  <si>
    <t>преподаватель самопознания</t>
  </si>
  <si>
    <t>Кокшетауский университет им. А.Мырзахметова</t>
  </si>
  <si>
    <t>ЖООК-М № 0071322 от 09.07.2015</t>
  </si>
  <si>
    <t>17 лет</t>
  </si>
  <si>
    <t>преподаватель русского языка и литературы, детской литературы и практикума по выразительному чтению (консультации)</t>
  </si>
  <si>
    <t xml:space="preserve">Кустанайский педагогический институт им. 50-летия СССР </t>
  </si>
  <si>
    <t>КВ № 198671 от 28.06.1984</t>
  </si>
  <si>
    <t>39 лет 10 мес</t>
  </si>
  <si>
    <t>преподаватель иностранного (английского) языка</t>
  </si>
  <si>
    <t>Аркалыкский государственный педагогический институт им.И.Алтынсарина</t>
  </si>
  <si>
    <t>ЖБ-Б № 1441048 от 28.06.2019</t>
  </si>
  <si>
    <t>до года</t>
  </si>
  <si>
    <t>преподаватель, куратор, зав кабинетом</t>
  </si>
  <si>
    <t>Южно-Уральский государственный гуманитарно-педагогический университет</t>
  </si>
  <si>
    <t>107404 0040105 от 20.03.2019</t>
  </si>
  <si>
    <t>преподаватель факультатива Введение в специальность</t>
  </si>
  <si>
    <t>факультатив</t>
  </si>
  <si>
    <t>консультация</t>
  </si>
  <si>
    <t>Қазіргі қазақ (орыс) тілі және қазақ (орыс) тілің оқыту әдістемесі, каллиграфия, бастауыш мектептегі ана тілі оқытушысы; преподаватель производственного обучения</t>
  </si>
  <si>
    <t xml:space="preserve">ШВ № 324353 от 15.06.1993 </t>
  </si>
  <si>
    <t>27 лет</t>
  </si>
  <si>
    <t>преподаватель консультации</t>
  </si>
  <si>
    <t>Курганский государственный педагогический институт</t>
  </si>
  <si>
    <t xml:space="preserve">КВ № 349070 от 04.07.1986 </t>
  </si>
  <si>
    <t>35 лет 3 мес</t>
  </si>
  <si>
    <t>преподаватель самопознания, факультатива Введение в специальность</t>
  </si>
  <si>
    <t xml:space="preserve">ЖБ-Б № 0028599 от 15.06.2011 </t>
  </si>
  <si>
    <t>балалар әдебиеті және мәнерлеп оқу практикумы оқытушысы</t>
  </si>
  <si>
    <t>преподаватель педагогики, новых педагогических технологий</t>
  </si>
  <si>
    <t>Костанайский государственный университет им. А. Байтурсынова</t>
  </si>
  <si>
    <t>ЖБ 0328795 от 24.06.2003</t>
  </si>
  <si>
    <t>24 года</t>
  </si>
  <si>
    <r>
      <t xml:space="preserve">Костанайский государственный университет </t>
    </r>
    <r>
      <rPr>
        <sz val="10"/>
        <rFont val="Times New Roman"/>
        <family val="1"/>
        <charset val="204"/>
      </rPr>
      <t>им. А.Байтурсынова</t>
    </r>
  </si>
  <si>
    <t>105524 1400914 от 21.01.2016</t>
  </si>
  <si>
    <t>Қазақстан тарихы, дүниежүзілік тарих, қоғамтану оқытушысы</t>
  </si>
  <si>
    <t>13 лет 11 мес</t>
  </si>
  <si>
    <t>шетел (ағылшын) тілі оқытушысы</t>
  </si>
  <si>
    <t>4 года 10 мес</t>
  </si>
  <si>
    <t>преподаватель  консультации</t>
  </si>
  <si>
    <t>Джезказганский педагогический институт</t>
  </si>
  <si>
    <t xml:space="preserve">НВ № 087130 от 02.07.1987 </t>
  </si>
  <si>
    <t>ЖООК-М № 0103779 от 25.06.2016</t>
  </si>
  <si>
    <r>
      <t>ЖБ-</t>
    </r>
    <r>
      <rPr>
        <sz val="10"/>
        <rFont val="Symbol"/>
        <family val="1"/>
        <charset val="2"/>
      </rPr>
      <t>II</t>
    </r>
    <r>
      <rPr>
        <sz val="10"/>
        <rFont val="Times New Roman"/>
        <family val="1"/>
        <charset val="204"/>
      </rPr>
      <t xml:space="preserve"> № 0096169 от 11.06.1996</t>
    </r>
  </si>
  <si>
    <t>преподаватель НВП, факультатив Основы безопасности дорожного движения</t>
  </si>
  <si>
    <t>преподаватель физики</t>
  </si>
  <si>
    <t>5 лет 7 мес</t>
  </si>
  <si>
    <t>консультации</t>
  </si>
  <si>
    <t>Курс 1 база 11</t>
  </si>
  <si>
    <t>преподаватель профессиогнального иностранного (английского) языка</t>
  </si>
  <si>
    <t>Костанайский педагогический университет им.У.Султангазина</t>
  </si>
  <si>
    <t>ЖБ-Б № 1436808 от 13.06.2019</t>
  </si>
  <si>
    <t>преподаватель педагогики</t>
  </si>
  <si>
    <t>105524 1400995 от 20.01.2016</t>
  </si>
  <si>
    <t>10 лет</t>
  </si>
  <si>
    <t>преподаватель профессионального казахского языка</t>
  </si>
  <si>
    <r>
      <t>ЖБ-</t>
    </r>
    <r>
      <rPr>
        <sz val="11"/>
        <rFont val="Symbol"/>
        <family val="1"/>
        <charset val="2"/>
      </rPr>
      <t>II</t>
    </r>
    <r>
      <rPr>
        <sz val="11"/>
        <rFont val="Times New Roman"/>
        <family val="1"/>
        <charset val="204"/>
      </rPr>
      <t xml:space="preserve"> № 0095774 от 31.05.1996</t>
    </r>
  </si>
  <si>
    <t>преподаватель  анатомии, физиологии и школьной гигиены</t>
  </si>
  <si>
    <t>преподаватель факультатива Основы обновленного содержания образования</t>
  </si>
  <si>
    <t>преподаватель новые педагогические технологии</t>
  </si>
  <si>
    <r>
      <t>ЖБ-</t>
    </r>
    <r>
      <rPr>
        <sz val="11"/>
        <rFont val="Symbol"/>
        <family val="1"/>
        <charset val="2"/>
      </rPr>
      <t>II</t>
    </r>
    <r>
      <rPr>
        <sz val="11"/>
        <rFont val="Times New Roman"/>
        <family val="1"/>
        <charset val="204"/>
      </rPr>
      <t xml:space="preserve"> № 0172462 от 27.06.1997</t>
    </r>
  </si>
  <si>
    <t>14 лет 5 мес</t>
  </si>
  <si>
    <t>преподаватель теоретические основы математики и методики обучения математики в начальных классах</t>
  </si>
  <si>
    <t>преподаватель психологии, самопознания, (консультации);преподаватель производственного обучения</t>
  </si>
  <si>
    <t>13 лет 9 мес</t>
  </si>
  <si>
    <t>преподаватель истории Казахстана</t>
  </si>
  <si>
    <t>преподаватель культурологии</t>
  </si>
  <si>
    <t>преподаватель самопознания, методики воспитательной работы, факультатива Семейная педагогика</t>
  </si>
  <si>
    <t xml:space="preserve">Кокшетауский университет им. А.Мырзахметова
</t>
  </si>
  <si>
    <t>В1-14</t>
  </si>
  <si>
    <t xml:space="preserve">Костанайский государственный педагогический университет
</t>
  </si>
  <si>
    <t>ЖБ-I № 0005104 от 09.06.1995</t>
  </si>
  <si>
    <t>30 лет</t>
  </si>
  <si>
    <t>ЖБ № 0598127 от 06.07.2005</t>
  </si>
  <si>
    <t xml:space="preserve">Кустанайский государственный университет им.А.Байтурсынова
</t>
  </si>
  <si>
    <t>ЖБ-ІІ № 0172462 от 27.06.1997</t>
  </si>
  <si>
    <t xml:space="preserve">14 лет
5 мес
</t>
  </si>
  <si>
    <t xml:space="preserve">14 лет
11 мес.
</t>
  </si>
  <si>
    <t>Курс 2 база 9</t>
  </si>
  <si>
    <t>Қазіргі қазақ (орыс) тілі және қазақ (орыс) тілің оқыту әдістемесі, каллиграфия</t>
  </si>
  <si>
    <t>преподаватель психологии, самопознание,факультатив семейная педагогика</t>
  </si>
  <si>
    <t>преподаватель казахского языка и литературы</t>
  </si>
  <si>
    <t>преподаватель анатомии, физиологии и гигиены детей</t>
  </si>
  <si>
    <t>преподаватель педагогики, естествознание с методикой познания мира</t>
  </si>
  <si>
    <t>22 года 11 мес</t>
  </si>
  <si>
    <t>жаңа педагогикалық технологиялар, балалар әдебиеті және мәнерлеп оқу практикумы, тәрбие жұмысының әдістемесі оқытушысы; преподаватель производственного обучения</t>
  </si>
  <si>
    <t>преподаватель психологии</t>
  </si>
  <si>
    <t>2  год</t>
  </si>
  <si>
    <t>преподаватель НПТ, естествознание с методикой познания мира</t>
  </si>
  <si>
    <t>дене тәрбиесі оқытушысы, преподаватель физической культуры</t>
  </si>
  <si>
    <t>преподаватель теоретические основы математики и методики математики в начальных классах</t>
  </si>
  <si>
    <t>преподаватель самопознания, д/в самопознание, факультатива семейная педагогика</t>
  </si>
  <si>
    <t>ЛВ № 077238 от 29.06.1985</t>
  </si>
  <si>
    <t>30 лет 8 мес</t>
  </si>
  <si>
    <t>преподаватель методики воспитательной работы</t>
  </si>
  <si>
    <t>ЖБ 0598125 от 06.07.2005</t>
  </si>
  <si>
    <t>27 лет 1 мес</t>
  </si>
  <si>
    <t>преподаватель факультатива хореография</t>
  </si>
  <si>
    <t>К № 25841 от 01.06.2011</t>
  </si>
  <si>
    <t>12 лет 3 мес</t>
  </si>
  <si>
    <t xml:space="preserve">Казахский государственный женский педагогический институт </t>
  </si>
  <si>
    <t>Ю № 369786 от 01.07.1972</t>
  </si>
  <si>
    <t>43 года 4 мес</t>
  </si>
  <si>
    <t xml:space="preserve">Костанайский государственный университет 
</t>
  </si>
  <si>
    <t xml:space="preserve">ЖБ-ІІ № 0024272 от 28.06.1994 </t>
  </si>
  <si>
    <t>25 лет</t>
  </si>
  <si>
    <t>ЖБ № 0042750 от 29.06.2008</t>
  </si>
  <si>
    <t xml:space="preserve">22 года
11 мес.
</t>
  </si>
  <si>
    <t>ЖБ № 0061937 от 03.07.1999</t>
  </si>
  <si>
    <t xml:space="preserve">24 года
3 мес.
</t>
  </si>
  <si>
    <t xml:space="preserve">Джезказганский педагогический институт
</t>
  </si>
  <si>
    <t xml:space="preserve">7 лет
9 мес
</t>
  </si>
  <si>
    <t xml:space="preserve">30 лет  </t>
  </si>
  <si>
    <t>Итого теория  + практика</t>
  </si>
  <si>
    <t>Курс 2 база 11</t>
  </si>
  <si>
    <t>7 лет 9 мес</t>
  </si>
  <si>
    <t>преподаватель по факультативу Основы инклюзивного образования</t>
  </si>
  <si>
    <t>преподаватель методики научно-педагогического исследования</t>
  </si>
  <si>
    <t xml:space="preserve">ШВ № 324957 от 29.06.1993 </t>
  </si>
  <si>
    <t>преподаватель музыки с методикой музыкального обучения</t>
  </si>
  <si>
    <t>Костанайский государственный педагогический университет им.У.Султангазина</t>
  </si>
  <si>
    <t>ЖБ-Б № 1436662 от 11.06.2019</t>
  </si>
  <si>
    <t>преподаватель основ философии</t>
  </si>
  <si>
    <t>преподаватель основы обновленного образования</t>
  </si>
  <si>
    <t xml:space="preserve">преподаватель естествознания с методикой познания мира, обществознание и самопознание с методикой </t>
  </si>
  <si>
    <t>преподаватель теоретических основ математики и методики обучения математике в начальных классах</t>
  </si>
  <si>
    <t>преподаватель основ изобразительного искусства и методики обучения</t>
  </si>
  <si>
    <t>Аркалыкский педагогический институт</t>
  </si>
  <si>
    <t>ЖБ-II № 0052138 от 11.07.1995</t>
  </si>
  <si>
    <t xml:space="preserve">преподаватель самопознания </t>
  </si>
  <si>
    <t>преподаватель профессионального иностранного (английского) языка</t>
  </si>
  <si>
    <t xml:space="preserve">преподаватель  детской литературы и практикума по выразительному чтению </t>
  </si>
  <si>
    <t xml:space="preserve">Костанайский гуманитарный институт
</t>
  </si>
  <si>
    <t xml:space="preserve">ЖБ № 0650941 от 22.06.2005
</t>
  </si>
  <si>
    <t xml:space="preserve">37 лет
11 мес.
</t>
  </si>
  <si>
    <t>ИВ № 323504 от 27.10.1983</t>
  </si>
  <si>
    <t xml:space="preserve">38 лет
3 мес.
</t>
  </si>
  <si>
    <t xml:space="preserve">7 лет
9 мес.
</t>
  </si>
  <si>
    <t>ЖБ-Б № 0272820 от 09.06.2011</t>
  </si>
  <si>
    <t xml:space="preserve">7 лет
4 мес
</t>
  </si>
  <si>
    <t>Курс 3 база 9</t>
  </si>
  <si>
    <t xml:space="preserve"> </t>
  </si>
  <si>
    <t>преподаватель психологии, обществознание с методикой самопознания</t>
  </si>
  <si>
    <t>кәсіби орыс тілі оқытушысы</t>
  </si>
  <si>
    <t>ИВ № 335503 от 24.06.1983</t>
  </si>
  <si>
    <t>36 лет 4 мес</t>
  </si>
  <si>
    <t>педагогика оқытушысы, естествознание с методикой познания мира</t>
  </si>
  <si>
    <t>жаңа педагогикалық технологиялар, методика научно-педагогического исследования</t>
  </si>
  <si>
    <t>преподаватель факультатива Основы инклюзивного образования</t>
  </si>
  <si>
    <t>дене тәрбиесі, дене тәрбиесі окыту әдістемесімен, ырғақ оқытушысы;преподаватель физической культуры, физического воспитания с методикой, ритмика; преподаватель производственного обучения</t>
  </si>
  <si>
    <t>преподаватель теоретических основ математики и методики преподавания математики в начальных классах</t>
  </si>
  <si>
    <t>кәсіби шетел тілі оқытушысы</t>
  </si>
  <si>
    <t>преподаватель музыки с методикой обучения</t>
  </si>
  <si>
    <t>преподаватель  основ философии</t>
  </si>
  <si>
    <t>преподаватель естествознание с методикой познания мира, обществознание с методикой самопознания, технология</t>
  </si>
  <si>
    <t>преподаватель</t>
  </si>
  <si>
    <t>преподаватель самопознания, факультатива Основы инклюзивного образования</t>
  </si>
  <si>
    <t>Промежуточная аттестация</t>
  </si>
  <si>
    <t>5 лет 11 мес</t>
  </si>
  <si>
    <t xml:space="preserve">15 лет 4 мес.
</t>
  </si>
  <si>
    <t>Курс 4 база 9</t>
  </si>
  <si>
    <t>преподаватель итоговая аттестация</t>
  </si>
  <si>
    <t>37 лет 11 мес</t>
  </si>
  <si>
    <t>Қазіргі қазақ (орыс) тілі және қазақ (орыс) тілің оқыту әдістемесі, каллиграфия оқытушысы</t>
  </si>
  <si>
    <t>преподаватель основы проектной деятельности</t>
  </si>
  <si>
    <t>педагогика оқытушысы, этнопедагогика, технология и методика обучения, организация учебно-воспитательного процесса в малокомплектной школе</t>
  </si>
  <si>
    <t>преподаватель основ педагогического мастерства, методики научно-педагогического исследования, основ изобразительного искусства с методикой обучения</t>
  </si>
  <si>
    <t xml:space="preserve">преподаватель основ педагогического мастерства </t>
  </si>
  <si>
    <t>преподаватель  педагогики</t>
  </si>
  <si>
    <t>преподаватель основ экономики, факультатива Основы предпринимательской деятельности, основ менеджмента</t>
  </si>
  <si>
    <t>преподаватель факультатив Основы инклюзивного образования</t>
  </si>
  <si>
    <t>Математика оқытушысы;преподаватель математики</t>
  </si>
  <si>
    <t>преподаватель основ политологии и социологии, основ экономики, основ права и охраны труда</t>
  </si>
  <si>
    <t xml:space="preserve">мемлекеттік тілде іс-қағаздарын жүргізу оқытушысы; делопроизводства на государственном языке </t>
  </si>
  <si>
    <t>преподаватель основ права, охраны труда, основ философии,права, охраны и защиты жизни детей</t>
  </si>
  <si>
    <t>преподаватель психологии, основ изобразительного искусства и методики ообучения</t>
  </si>
  <si>
    <t xml:space="preserve"> 2 год</t>
  </si>
  <si>
    <t>преподаватель   основы изобразительного искусства и методики обучения, технология и методика обучения</t>
  </si>
  <si>
    <t>преподаватель современного русского языка и методики обучения русскому языку, каллиграфии; родного языка в начальной школе, современного русского языка, (консультации);преподаватель производственного обучения</t>
  </si>
  <si>
    <t>курсовой проект</t>
  </si>
  <si>
    <t>Консультации</t>
  </si>
  <si>
    <t>НВ № 099657 от 03.07.1989</t>
  </si>
  <si>
    <t xml:space="preserve">28 лет
1 мес
</t>
  </si>
  <si>
    <t xml:space="preserve">Кустанайский педагогический институт имени 50-летия ССР </t>
  </si>
  <si>
    <t xml:space="preserve">Г-I № 214773 от 26.06.1981 </t>
  </si>
  <si>
    <t xml:space="preserve">37 лет
11 мес
</t>
  </si>
  <si>
    <t>Образование  (высшее)</t>
  </si>
  <si>
    <t>4 года  10 мес</t>
  </si>
  <si>
    <t>преподаватель физической культуры, физического воспитания с методикой, ритмика</t>
  </si>
  <si>
    <t>преподаватель профессионального инстранного (английского) языка</t>
  </si>
  <si>
    <t>2 год</t>
  </si>
  <si>
    <t>преподаватель естествознание с методикой познания мира, обществознание и самопознание с методикой обучения, технология с методикой обучения</t>
  </si>
  <si>
    <t>преподаватель основ изобразительного искусства и методике обучения</t>
  </si>
  <si>
    <t>преподаватель теоретических основ математики и методики математики в начальных классах</t>
  </si>
  <si>
    <t>Аркалыксий государственный университет им. Байтурсынова</t>
  </si>
  <si>
    <t xml:space="preserve">ЖБ-Б № 0042750 от 29.06.2008 </t>
  </si>
  <si>
    <t>23 года 7 мес</t>
  </si>
  <si>
    <t>Бюджетная программа: (024-015, )</t>
  </si>
  <si>
    <t xml:space="preserve">с/счет: </t>
  </si>
  <si>
    <t>с/счет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</si>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</sst>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Symbol"/>
      <family val="1"/>
      <charset val="2"/>
    </font>
    <font>
      <sz val="10"/>
      <color rgb="FF000000"/>
      <name val="Times New Roman"/>
      <family val="1"/>
      <charset val="204"/>
    </font>
    <font>
      <sz val="10"/>
      <name val="Symbol"/>
      <family val="1"/>
      <charset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0" fillId="3" borderId="0" xfId="0" applyFill="1"/>
    <xf numFmtId="0" fontId="5" fillId="3" borderId="0" xfId="0" applyFont="1" applyFill="1"/>
    <xf numFmtId="0" fontId="5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0" fillId="2" borderId="0" xfId="0" applyFill="1"/>
    <xf numFmtId="0" fontId="7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2" fillId="2" borderId="0" xfId="0" applyNumberFormat="1" applyFont="1" applyFill="1"/>
    <xf numFmtId="0" fontId="4" fillId="0" borderId="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view="pageBreakPreview" topLeftCell="A31" zoomScale="60" zoomScaleNormal="70" workbookViewId="0">
      <selection activeCell="B46" sqref="B46:E46"/>
    </sheetView>
  </sheetViews>
  <sheetFormatPr defaultRowHeight="12.75" x14ac:dyDescent="0.2"/>
  <cols>
    <col min="1" max="1" width="4" customWidth="1"/>
    <col min="2" max="2" width="24" customWidth="1"/>
    <col min="3" max="3" width="12.42578125" customWidth="1"/>
    <col min="4" max="4" width="25.42578125" customWidth="1"/>
    <col min="5" max="5" width="16.140625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7.42578125" customWidth="1"/>
    <col min="11" max="11" width="9.85546875" customWidth="1"/>
    <col min="14" max="15" width="8.5703125" customWidth="1"/>
    <col min="16" max="16" width="10" bestFit="1" customWidth="1"/>
    <col min="17" max="17" width="19.5703125" customWidth="1"/>
    <col min="18" max="18" width="24.7109375" customWidth="1"/>
    <col min="19" max="19" width="15" customWidth="1"/>
    <col min="20" max="20" width="11" customWidth="1"/>
    <col min="21" max="21" width="12.42578125" customWidth="1"/>
    <col min="22" max="22" width="10.8554687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4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5" t="s">
        <v>2</v>
      </c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3</v>
      </c>
      <c r="Q12" s="4"/>
      <c r="R12" s="4"/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347</v>
      </c>
      <c r="Q13" s="4"/>
      <c r="R13" s="17"/>
      <c r="S13" s="17"/>
      <c r="T13" s="4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113</v>
      </c>
      <c r="Q14" s="4"/>
      <c r="R14" s="4" t="s">
        <v>114</v>
      </c>
      <c r="S14" s="4"/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115</v>
      </c>
      <c r="Q15" s="4"/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116</v>
      </c>
      <c r="Q16" s="4"/>
      <c r="R16" s="4"/>
      <c r="S16" s="4">
        <v>19</v>
      </c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79</v>
      </c>
      <c r="Q17" s="4"/>
      <c r="R17" s="4"/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 t="s">
        <v>117</v>
      </c>
      <c r="Q18" s="4">
        <v>19</v>
      </c>
      <c r="R18" s="4"/>
      <c r="S18" s="4"/>
      <c r="T18" s="4"/>
      <c r="U18" s="4"/>
    </row>
    <row r="19" spans="1:2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4"/>
      <c r="O19" s="4"/>
      <c r="P19" s="4" t="s">
        <v>118</v>
      </c>
      <c r="Q19" s="4"/>
      <c r="R19" s="4">
        <v>167.2</v>
      </c>
      <c r="S19" s="4"/>
      <c r="T19" s="4"/>
      <c r="U19" s="4"/>
    </row>
    <row r="20" spans="1:21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6.5" customHeight="1" x14ac:dyDescent="0.2">
      <c r="A22" s="122" t="s">
        <v>0</v>
      </c>
      <c r="B22" s="122" t="s">
        <v>4</v>
      </c>
      <c r="C22" s="122" t="s">
        <v>5</v>
      </c>
      <c r="D22" s="125" t="s">
        <v>11</v>
      </c>
      <c r="E22" s="128" t="s">
        <v>6</v>
      </c>
      <c r="F22" s="122" t="s">
        <v>7</v>
      </c>
      <c r="G22" s="122" t="s">
        <v>26</v>
      </c>
      <c r="H22" s="122" t="s">
        <v>16</v>
      </c>
      <c r="I22" s="122" t="s">
        <v>21</v>
      </c>
      <c r="J22" s="122" t="s">
        <v>8</v>
      </c>
      <c r="K22" s="122" t="s">
        <v>17</v>
      </c>
      <c r="L22" s="131" t="s">
        <v>9</v>
      </c>
      <c r="M22" s="131"/>
      <c r="N22" s="131"/>
      <c r="O22" s="131"/>
      <c r="P22" s="131"/>
      <c r="Q22" s="131"/>
      <c r="R22" s="131"/>
      <c r="S22" s="131"/>
      <c r="T22" s="122" t="s">
        <v>27</v>
      </c>
      <c r="U22" s="122" t="s">
        <v>14</v>
      </c>
    </row>
    <row r="23" spans="1:21" ht="24.75" customHeight="1" x14ac:dyDescent="0.2">
      <c r="A23" s="123"/>
      <c r="B23" s="123"/>
      <c r="C23" s="123"/>
      <c r="D23" s="126"/>
      <c r="E23" s="129"/>
      <c r="F23" s="123"/>
      <c r="G23" s="123"/>
      <c r="H23" s="123"/>
      <c r="I23" s="123"/>
      <c r="J23" s="123"/>
      <c r="K23" s="123"/>
      <c r="L23" s="122" t="s">
        <v>12</v>
      </c>
      <c r="M23" s="122" t="s">
        <v>13</v>
      </c>
      <c r="N23" s="131" t="s">
        <v>15</v>
      </c>
      <c r="O23" s="131"/>
      <c r="P23" s="131"/>
      <c r="Q23" s="122" t="s">
        <v>30</v>
      </c>
      <c r="R23" s="122" t="s">
        <v>31</v>
      </c>
      <c r="S23" s="122" t="s">
        <v>25</v>
      </c>
      <c r="T23" s="123"/>
      <c r="U23" s="123"/>
    </row>
    <row r="24" spans="1:21" ht="32.25" customHeight="1" x14ac:dyDescent="0.2">
      <c r="A24" s="124"/>
      <c r="B24" s="123"/>
      <c r="C24" s="123"/>
      <c r="D24" s="127"/>
      <c r="E24" s="130"/>
      <c r="F24" s="124"/>
      <c r="G24" s="124"/>
      <c r="H24" s="124"/>
      <c r="I24" s="124"/>
      <c r="J24" s="124"/>
      <c r="K24" s="124"/>
      <c r="L24" s="124"/>
      <c r="M24" s="124"/>
      <c r="N24" s="6" t="s">
        <v>18</v>
      </c>
      <c r="O24" s="6" t="s">
        <v>24</v>
      </c>
      <c r="P24" s="6" t="s">
        <v>19</v>
      </c>
      <c r="Q24" s="124"/>
      <c r="R24" s="124"/>
      <c r="S24" s="124"/>
      <c r="T24" s="124"/>
      <c r="U24" s="124"/>
    </row>
    <row r="25" spans="1:21" ht="60" x14ac:dyDescent="0.25">
      <c r="A25" s="10">
        <v>1</v>
      </c>
      <c r="B25" s="29" t="s">
        <v>119</v>
      </c>
      <c r="C25" s="22" t="s">
        <v>20</v>
      </c>
      <c r="D25" s="25" t="s">
        <v>39</v>
      </c>
      <c r="E25" s="24" t="s">
        <v>53</v>
      </c>
      <c r="F25" s="27" t="s">
        <v>36</v>
      </c>
      <c r="G25" s="14" t="s">
        <v>88</v>
      </c>
      <c r="H25" s="58">
        <f>4.49*17697</f>
        <v>79459.53</v>
      </c>
      <c r="I25" s="58">
        <f>H25/72</f>
        <v>1103.6045833333333</v>
      </c>
      <c r="J25" s="12">
        <v>7.8</v>
      </c>
      <c r="K25" s="58">
        <f>I25*J25</f>
        <v>8608.115749999999</v>
      </c>
      <c r="L25" s="58"/>
      <c r="M25" s="58"/>
      <c r="N25" s="12"/>
      <c r="O25" s="12"/>
      <c r="P25" s="58">
        <f>(17697*N25)/72*O25</f>
        <v>0</v>
      </c>
      <c r="Q25" s="58"/>
      <c r="R25" s="58"/>
      <c r="S25" s="58"/>
      <c r="T25" s="58">
        <f>K25*10%</f>
        <v>860.81157499999995</v>
      </c>
      <c r="U25" s="58">
        <f>K25+L25+M25+P25+Q25+R25+S25+T25</f>
        <v>9468.9273249999987</v>
      </c>
    </row>
    <row r="26" spans="1:21" ht="60" x14ac:dyDescent="0.25">
      <c r="A26" s="10">
        <v>2</v>
      </c>
      <c r="B26" s="29" t="s">
        <v>120</v>
      </c>
      <c r="C26" s="22" t="s">
        <v>20</v>
      </c>
      <c r="D26" s="25" t="s">
        <v>69</v>
      </c>
      <c r="E26" s="24" t="s">
        <v>70</v>
      </c>
      <c r="F26" s="27" t="s">
        <v>71</v>
      </c>
      <c r="G26" s="14" t="s">
        <v>88</v>
      </c>
      <c r="H26" s="58">
        <f>4.93*17697</f>
        <v>87246.209999999992</v>
      </c>
      <c r="I26" s="58">
        <f t="shared" ref="I26:I45" si="0">H26/72</f>
        <v>1211.7529166666666</v>
      </c>
      <c r="J26" s="12">
        <v>7.3</v>
      </c>
      <c r="K26" s="58">
        <f t="shared" ref="K26:K45" si="1">I26*J26</f>
        <v>8845.7962916666656</v>
      </c>
      <c r="L26" s="58"/>
      <c r="M26" s="58"/>
      <c r="N26" s="57"/>
      <c r="O26" s="12"/>
      <c r="P26" s="58">
        <f t="shared" ref="P26:P45" si="2">(17697*N26)/72*O26</f>
        <v>0</v>
      </c>
      <c r="Q26" s="58"/>
      <c r="R26" s="58"/>
      <c r="S26" s="58"/>
      <c r="T26" s="58">
        <f t="shared" ref="T26:T45" si="3">K26*10%</f>
        <v>884.57962916666656</v>
      </c>
      <c r="U26" s="58">
        <f t="shared" ref="U26:U45" si="4">K26+L26+M26+P26+Q26+R26+S26+T26</f>
        <v>9730.3759208333322</v>
      </c>
    </row>
    <row r="27" spans="1:21" ht="60" x14ac:dyDescent="0.25">
      <c r="A27" s="10">
        <v>3</v>
      </c>
      <c r="B27" s="29" t="s">
        <v>121</v>
      </c>
      <c r="C27" s="22" t="s">
        <v>20</v>
      </c>
      <c r="D27" s="54" t="s">
        <v>122</v>
      </c>
      <c r="E27" s="30" t="s">
        <v>54</v>
      </c>
      <c r="F27" s="27" t="s">
        <v>55</v>
      </c>
      <c r="G27" s="14" t="s">
        <v>88</v>
      </c>
      <c r="H27" s="58">
        <f>4.75*17697</f>
        <v>84060.75</v>
      </c>
      <c r="I27" s="58">
        <f t="shared" si="0"/>
        <v>1167.5104166666667</v>
      </c>
      <c r="J27" s="12">
        <v>5</v>
      </c>
      <c r="K27" s="58">
        <f t="shared" si="1"/>
        <v>5837.5520833333339</v>
      </c>
      <c r="L27" s="58"/>
      <c r="M27" s="58"/>
      <c r="N27" s="12"/>
      <c r="O27" s="12"/>
      <c r="P27" s="58">
        <f t="shared" si="2"/>
        <v>0</v>
      </c>
      <c r="Q27" s="58"/>
      <c r="R27" s="58"/>
      <c r="S27" s="58"/>
      <c r="T27" s="58">
        <f t="shared" si="3"/>
        <v>583.75520833333337</v>
      </c>
      <c r="U27" s="58">
        <f t="shared" si="4"/>
        <v>6421.307291666667</v>
      </c>
    </row>
    <row r="28" spans="1:21" ht="56.45" customHeight="1" x14ac:dyDescent="0.25">
      <c r="A28" s="10">
        <v>4</v>
      </c>
      <c r="B28" s="29" t="s">
        <v>123</v>
      </c>
      <c r="C28" s="22" t="s">
        <v>20</v>
      </c>
      <c r="D28" s="54" t="s">
        <v>44</v>
      </c>
      <c r="E28" s="30" t="s">
        <v>68</v>
      </c>
      <c r="F28" s="27" t="s">
        <v>124</v>
      </c>
      <c r="G28" s="14" t="s">
        <v>88</v>
      </c>
      <c r="H28" s="58">
        <f>5.03*17697</f>
        <v>89015.91</v>
      </c>
      <c r="I28" s="58">
        <f t="shared" si="0"/>
        <v>1236.3320833333335</v>
      </c>
      <c r="J28" s="12">
        <v>7.8</v>
      </c>
      <c r="K28" s="58">
        <f t="shared" si="1"/>
        <v>9643.3902500000004</v>
      </c>
      <c r="L28" s="58"/>
      <c r="M28" s="58"/>
      <c r="N28" s="12"/>
      <c r="O28" s="12"/>
      <c r="P28" s="58">
        <f t="shared" si="2"/>
        <v>0</v>
      </c>
      <c r="Q28" s="58"/>
      <c r="R28" s="58"/>
      <c r="S28" s="58"/>
      <c r="T28" s="58">
        <f t="shared" si="3"/>
        <v>964.33902500000011</v>
      </c>
      <c r="U28" s="58">
        <f t="shared" si="4"/>
        <v>10607.729275</v>
      </c>
    </row>
    <row r="29" spans="1:21" ht="69" customHeight="1" x14ac:dyDescent="0.2">
      <c r="A29" s="10">
        <v>5</v>
      </c>
      <c r="B29" s="18" t="s">
        <v>125</v>
      </c>
      <c r="C29" s="12" t="s">
        <v>20</v>
      </c>
      <c r="D29" s="25" t="s">
        <v>32</v>
      </c>
      <c r="E29" s="12" t="s">
        <v>126</v>
      </c>
      <c r="F29" s="11" t="s">
        <v>127</v>
      </c>
      <c r="G29" s="13" t="s">
        <v>88</v>
      </c>
      <c r="H29" s="58">
        <f>5.31*17697</f>
        <v>93971.069999999992</v>
      </c>
      <c r="I29" s="58">
        <f t="shared" si="0"/>
        <v>1305.1537499999999</v>
      </c>
      <c r="J29" s="12">
        <v>3.6</v>
      </c>
      <c r="K29" s="58">
        <f t="shared" si="1"/>
        <v>4698.5535</v>
      </c>
      <c r="L29" s="58"/>
      <c r="M29" s="58"/>
      <c r="N29" s="12"/>
      <c r="O29" s="12"/>
      <c r="P29" s="58">
        <f t="shared" si="2"/>
        <v>0</v>
      </c>
      <c r="Q29" s="58"/>
      <c r="R29" s="58"/>
      <c r="S29" s="58"/>
      <c r="T29" s="58">
        <f t="shared" si="3"/>
        <v>469.85535000000004</v>
      </c>
      <c r="U29" s="58">
        <f t="shared" si="4"/>
        <v>5168.4088499999998</v>
      </c>
    </row>
    <row r="30" spans="1:21" ht="42" customHeight="1" x14ac:dyDescent="0.25">
      <c r="A30" s="10">
        <v>6</v>
      </c>
      <c r="B30" s="29" t="s">
        <v>128</v>
      </c>
      <c r="C30" s="22" t="s">
        <v>20</v>
      </c>
      <c r="D30" s="25" t="s">
        <v>56</v>
      </c>
      <c r="E30" s="24" t="s">
        <v>57</v>
      </c>
      <c r="F30" s="27" t="s">
        <v>58</v>
      </c>
      <c r="G30" s="14" t="s">
        <v>88</v>
      </c>
      <c r="H30" s="58">
        <f>5.31*17697</f>
        <v>93971.069999999992</v>
      </c>
      <c r="I30" s="58">
        <f t="shared" si="0"/>
        <v>1305.1537499999999</v>
      </c>
      <c r="J30" s="12">
        <v>13.4</v>
      </c>
      <c r="K30" s="58">
        <f t="shared" si="1"/>
        <v>17489.060249999999</v>
      </c>
      <c r="L30" s="58"/>
      <c r="M30" s="58"/>
      <c r="N30" s="12"/>
      <c r="O30" s="12"/>
      <c r="P30" s="58">
        <f t="shared" si="2"/>
        <v>0</v>
      </c>
      <c r="Q30" s="58"/>
      <c r="R30" s="58"/>
      <c r="S30" s="58"/>
      <c r="T30" s="58">
        <f t="shared" si="3"/>
        <v>1748.906025</v>
      </c>
      <c r="U30" s="58">
        <f t="shared" si="4"/>
        <v>19237.966274999999</v>
      </c>
    </row>
    <row r="31" spans="1:21" ht="60" x14ac:dyDescent="0.25">
      <c r="A31" s="10">
        <v>7</v>
      </c>
      <c r="B31" s="29" t="s">
        <v>129</v>
      </c>
      <c r="C31" s="22" t="s">
        <v>20</v>
      </c>
      <c r="D31" s="25" t="s">
        <v>130</v>
      </c>
      <c r="E31" s="24" t="s">
        <v>131</v>
      </c>
      <c r="F31" s="27" t="s">
        <v>132</v>
      </c>
      <c r="G31" s="14" t="s">
        <v>88</v>
      </c>
      <c r="H31" s="58">
        <f>4.49*17697</f>
        <v>79459.53</v>
      </c>
      <c r="I31" s="58">
        <f t="shared" si="0"/>
        <v>1103.6045833333333</v>
      </c>
      <c r="J31" s="12">
        <v>7.8</v>
      </c>
      <c r="K31" s="58">
        <f t="shared" si="1"/>
        <v>8608.115749999999</v>
      </c>
      <c r="L31" s="58"/>
      <c r="M31" s="58"/>
      <c r="N31" s="57">
        <v>0.2</v>
      </c>
      <c r="O31" s="12">
        <v>7.8</v>
      </c>
      <c r="P31" s="58">
        <f t="shared" si="2"/>
        <v>383.435</v>
      </c>
      <c r="Q31" s="58"/>
      <c r="R31" s="58"/>
      <c r="S31" s="58"/>
      <c r="T31" s="58">
        <f t="shared" si="3"/>
        <v>860.81157499999995</v>
      </c>
      <c r="U31" s="58">
        <f t="shared" si="4"/>
        <v>9852.3623249999982</v>
      </c>
    </row>
    <row r="32" spans="1:21" ht="45" x14ac:dyDescent="0.25">
      <c r="A32" s="10">
        <v>8</v>
      </c>
      <c r="B32" s="29" t="s">
        <v>67</v>
      </c>
      <c r="C32" s="22" t="s">
        <v>20</v>
      </c>
      <c r="D32" s="25" t="s">
        <v>65</v>
      </c>
      <c r="E32" s="24" t="s">
        <v>66</v>
      </c>
      <c r="F32" s="27" t="s">
        <v>133</v>
      </c>
      <c r="G32" s="14" t="s">
        <v>88</v>
      </c>
      <c r="H32" s="58">
        <f>5.21*17697</f>
        <v>92201.37</v>
      </c>
      <c r="I32" s="58">
        <f t="shared" si="0"/>
        <v>1280.5745833333333</v>
      </c>
      <c r="J32" s="12">
        <v>13.4</v>
      </c>
      <c r="K32" s="58">
        <f t="shared" si="1"/>
        <v>17159.699416666666</v>
      </c>
      <c r="L32" s="58"/>
      <c r="M32" s="58"/>
      <c r="N32" s="12"/>
      <c r="O32" s="12"/>
      <c r="P32" s="58">
        <f t="shared" si="2"/>
        <v>0</v>
      </c>
      <c r="Q32" s="58"/>
      <c r="R32" s="58"/>
      <c r="S32" s="58"/>
      <c r="T32" s="58">
        <f t="shared" si="3"/>
        <v>1715.9699416666667</v>
      </c>
      <c r="U32" s="58">
        <f t="shared" si="4"/>
        <v>18875.669358333333</v>
      </c>
    </row>
    <row r="33" spans="1:21" ht="45" x14ac:dyDescent="0.25">
      <c r="A33" s="10">
        <v>9</v>
      </c>
      <c r="B33" s="29" t="s">
        <v>134</v>
      </c>
      <c r="C33" s="22" t="s">
        <v>20</v>
      </c>
      <c r="D33" s="25" t="s">
        <v>33</v>
      </c>
      <c r="E33" s="24" t="s">
        <v>135</v>
      </c>
      <c r="F33" s="27" t="s">
        <v>102</v>
      </c>
      <c r="G33" s="14" t="s">
        <v>88</v>
      </c>
      <c r="H33" s="58">
        <f>4.84*17697</f>
        <v>85653.48</v>
      </c>
      <c r="I33" s="58">
        <f t="shared" si="0"/>
        <v>1189.6316666666667</v>
      </c>
      <c r="J33" s="12">
        <v>6.6</v>
      </c>
      <c r="K33" s="58">
        <f t="shared" si="1"/>
        <v>7851.5689999999995</v>
      </c>
      <c r="L33" s="58"/>
      <c r="M33" s="58"/>
      <c r="N33" s="12"/>
      <c r="O33" s="12"/>
      <c r="P33" s="58">
        <f t="shared" si="2"/>
        <v>0</v>
      </c>
      <c r="Q33" s="58"/>
      <c r="R33" s="58"/>
      <c r="S33" s="58"/>
      <c r="T33" s="58">
        <f t="shared" si="3"/>
        <v>785.15689999999995</v>
      </c>
      <c r="U33" s="58">
        <f t="shared" si="4"/>
        <v>8636.7258999999995</v>
      </c>
    </row>
    <row r="34" spans="1:21" ht="30" x14ac:dyDescent="0.25">
      <c r="A34" s="10">
        <v>10</v>
      </c>
      <c r="B34" s="29" t="s">
        <v>136</v>
      </c>
      <c r="C34" s="22" t="s">
        <v>20</v>
      </c>
      <c r="D34" s="25" t="s">
        <v>137</v>
      </c>
      <c r="E34" s="24" t="s">
        <v>138</v>
      </c>
      <c r="F34" s="27" t="s">
        <v>139</v>
      </c>
      <c r="G34" s="14" t="s">
        <v>88</v>
      </c>
      <c r="H34" s="58">
        <f>5.12*17697</f>
        <v>90608.639999999999</v>
      </c>
      <c r="I34" s="58">
        <f t="shared" si="0"/>
        <v>1258.4533333333334</v>
      </c>
      <c r="J34" s="12">
        <v>10</v>
      </c>
      <c r="K34" s="58">
        <f t="shared" si="1"/>
        <v>12584.533333333333</v>
      </c>
      <c r="L34" s="58"/>
      <c r="M34" s="58"/>
      <c r="N34" s="57">
        <v>0.25</v>
      </c>
      <c r="O34" s="12">
        <v>10</v>
      </c>
      <c r="P34" s="58">
        <f t="shared" si="2"/>
        <v>614.47916666666663</v>
      </c>
      <c r="Q34" s="58"/>
      <c r="R34" s="58"/>
      <c r="S34" s="58"/>
      <c r="T34" s="58">
        <f t="shared" si="3"/>
        <v>1258.4533333333334</v>
      </c>
      <c r="U34" s="58">
        <f t="shared" si="4"/>
        <v>14457.465833333332</v>
      </c>
    </row>
    <row r="35" spans="1:21" ht="45" x14ac:dyDescent="0.25">
      <c r="A35" s="10">
        <v>11</v>
      </c>
      <c r="B35" s="29" t="s">
        <v>140</v>
      </c>
      <c r="C35" s="22" t="s">
        <v>20</v>
      </c>
      <c r="D35" s="25" t="s">
        <v>141</v>
      </c>
      <c r="E35" s="24" t="s">
        <v>142</v>
      </c>
      <c r="F35" s="27" t="s">
        <v>143</v>
      </c>
      <c r="G35" s="14" t="s">
        <v>88</v>
      </c>
      <c r="H35" s="58">
        <f>4.66*17697</f>
        <v>82468.02</v>
      </c>
      <c r="I35" s="58">
        <f t="shared" si="0"/>
        <v>1145.3891666666668</v>
      </c>
      <c r="J35" s="12">
        <v>15.6</v>
      </c>
      <c r="K35" s="58">
        <f t="shared" si="1"/>
        <v>17868.071000000004</v>
      </c>
      <c r="L35" s="58"/>
      <c r="M35" s="58"/>
      <c r="N35" s="12"/>
      <c r="O35" s="12"/>
      <c r="P35" s="58">
        <f t="shared" si="2"/>
        <v>0</v>
      </c>
      <c r="Q35" s="58"/>
      <c r="R35" s="58"/>
      <c r="S35" s="58"/>
      <c r="T35" s="58">
        <f t="shared" si="3"/>
        <v>1786.8071000000004</v>
      </c>
      <c r="U35" s="58">
        <f t="shared" si="4"/>
        <v>19654.878100000005</v>
      </c>
    </row>
    <row r="36" spans="1:21" ht="45" x14ac:dyDescent="0.25">
      <c r="A36" s="10">
        <v>12</v>
      </c>
      <c r="B36" s="29" t="s">
        <v>144</v>
      </c>
      <c r="C36" s="22" t="s">
        <v>20</v>
      </c>
      <c r="D36" s="54" t="s">
        <v>145</v>
      </c>
      <c r="E36" s="30" t="s">
        <v>146</v>
      </c>
      <c r="F36" s="27" t="s">
        <v>147</v>
      </c>
      <c r="G36" s="14" t="s">
        <v>88</v>
      </c>
      <c r="H36" s="58">
        <f>5.31*17697</f>
        <v>93971.069999999992</v>
      </c>
      <c r="I36" s="58">
        <f t="shared" si="0"/>
        <v>1305.1537499999999</v>
      </c>
      <c r="J36" s="12">
        <v>10</v>
      </c>
      <c r="K36" s="58">
        <f t="shared" si="1"/>
        <v>13051.537499999999</v>
      </c>
      <c r="L36" s="58"/>
      <c r="M36" s="58"/>
      <c r="N36" s="12"/>
      <c r="O36" s="12"/>
      <c r="P36" s="58">
        <f t="shared" si="2"/>
        <v>0</v>
      </c>
      <c r="Q36" s="58"/>
      <c r="R36" s="58"/>
      <c r="S36" s="58"/>
      <c r="T36" s="58">
        <f t="shared" si="3"/>
        <v>1305.1537499999999</v>
      </c>
      <c r="U36" s="58">
        <f t="shared" si="4"/>
        <v>14356.691249999998</v>
      </c>
    </row>
    <row r="37" spans="1:21" ht="75" x14ac:dyDescent="0.25">
      <c r="A37" s="10">
        <v>13</v>
      </c>
      <c r="B37" s="29" t="s">
        <v>148</v>
      </c>
      <c r="C37" s="22" t="s">
        <v>20</v>
      </c>
      <c r="D37" s="25" t="s">
        <v>74</v>
      </c>
      <c r="E37" s="24" t="s">
        <v>75</v>
      </c>
      <c r="F37" s="27" t="s">
        <v>149</v>
      </c>
      <c r="G37" s="14" t="s">
        <v>88</v>
      </c>
      <c r="H37" s="58">
        <f>5.31*17697</f>
        <v>93971.069999999992</v>
      </c>
      <c r="I37" s="58">
        <f t="shared" si="0"/>
        <v>1305.1537499999999</v>
      </c>
      <c r="J37" s="12">
        <v>10</v>
      </c>
      <c r="K37" s="58">
        <f t="shared" si="1"/>
        <v>13051.537499999999</v>
      </c>
      <c r="L37" s="58"/>
      <c r="M37" s="58"/>
      <c r="N37" s="12"/>
      <c r="O37" s="12"/>
      <c r="P37" s="58">
        <f t="shared" si="2"/>
        <v>0</v>
      </c>
      <c r="Q37" s="58"/>
      <c r="R37" s="58"/>
      <c r="S37" s="58"/>
      <c r="T37" s="58">
        <f t="shared" si="3"/>
        <v>1305.1537499999999</v>
      </c>
      <c r="U37" s="58">
        <f t="shared" si="4"/>
        <v>14356.691249999998</v>
      </c>
    </row>
    <row r="38" spans="1:21" ht="45" x14ac:dyDescent="0.25">
      <c r="A38" s="10">
        <v>14</v>
      </c>
      <c r="B38" s="29" t="s">
        <v>150</v>
      </c>
      <c r="C38" s="22" t="s">
        <v>20</v>
      </c>
      <c r="D38" s="25" t="s">
        <v>151</v>
      </c>
      <c r="E38" s="31" t="s">
        <v>152</v>
      </c>
      <c r="F38" s="27" t="s">
        <v>153</v>
      </c>
      <c r="G38" s="14" t="s">
        <v>88</v>
      </c>
      <c r="H38" s="58">
        <f>5.12*17697</f>
        <v>90608.639999999999</v>
      </c>
      <c r="I38" s="58">
        <f t="shared" si="0"/>
        <v>1258.4533333333334</v>
      </c>
      <c r="J38" s="12">
        <v>3.9</v>
      </c>
      <c r="K38" s="58">
        <f t="shared" si="1"/>
        <v>4907.9679999999998</v>
      </c>
      <c r="L38" s="58"/>
      <c r="M38" s="58"/>
      <c r="N38" s="12"/>
      <c r="O38" s="12"/>
      <c r="P38" s="58">
        <f t="shared" si="2"/>
        <v>0</v>
      </c>
      <c r="Q38" s="58"/>
      <c r="R38" s="58"/>
      <c r="S38" s="58"/>
      <c r="T38" s="58">
        <f t="shared" si="3"/>
        <v>490.79680000000002</v>
      </c>
      <c r="U38" s="58">
        <f t="shared" si="4"/>
        <v>5398.7647999999999</v>
      </c>
    </row>
    <row r="39" spans="1:21" ht="53.45" customHeight="1" x14ac:dyDescent="0.25">
      <c r="A39" s="10">
        <v>15</v>
      </c>
      <c r="B39" s="29" t="s">
        <v>154</v>
      </c>
      <c r="C39" s="22" t="s">
        <v>20</v>
      </c>
      <c r="D39" s="25" t="s">
        <v>155</v>
      </c>
      <c r="E39" s="24" t="s">
        <v>156</v>
      </c>
      <c r="F39" s="27" t="s">
        <v>157</v>
      </c>
      <c r="G39" s="14" t="s">
        <v>88</v>
      </c>
      <c r="H39" s="58">
        <f>5.31*17697</f>
        <v>93971.069999999992</v>
      </c>
      <c r="I39" s="58">
        <f t="shared" si="0"/>
        <v>1305.1537499999999</v>
      </c>
      <c r="J39" s="12">
        <v>16.100000000000001</v>
      </c>
      <c r="K39" s="58">
        <f t="shared" si="1"/>
        <v>21012.975375000002</v>
      </c>
      <c r="L39" s="58"/>
      <c r="M39" s="58"/>
      <c r="N39" s="57">
        <v>0.25</v>
      </c>
      <c r="O39" s="12">
        <v>10</v>
      </c>
      <c r="P39" s="58">
        <f t="shared" si="2"/>
        <v>614.47916666666663</v>
      </c>
      <c r="Q39" s="58"/>
      <c r="R39" s="58"/>
      <c r="S39" s="58"/>
      <c r="T39" s="58">
        <f t="shared" si="3"/>
        <v>2101.2975375000001</v>
      </c>
      <c r="U39" s="58">
        <f t="shared" si="4"/>
        <v>23728.752079166668</v>
      </c>
    </row>
    <row r="40" spans="1:21" ht="60" x14ac:dyDescent="0.25">
      <c r="A40" s="10">
        <v>16</v>
      </c>
      <c r="B40" s="29" t="s">
        <v>158</v>
      </c>
      <c r="C40" s="22" t="s">
        <v>20</v>
      </c>
      <c r="D40" s="25" t="s">
        <v>159</v>
      </c>
      <c r="E40" s="24" t="s">
        <v>160</v>
      </c>
      <c r="F40" s="27" t="s">
        <v>161</v>
      </c>
      <c r="G40" s="14" t="s">
        <v>88</v>
      </c>
      <c r="H40" s="58">
        <f>4.4*17697</f>
        <v>77866.8</v>
      </c>
      <c r="I40" s="58">
        <f t="shared" si="0"/>
        <v>1081.4833333333333</v>
      </c>
      <c r="J40" s="12">
        <v>9.1</v>
      </c>
      <c r="K40" s="58">
        <f t="shared" si="1"/>
        <v>9841.498333333333</v>
      </c>
      <c r="L40" s="58"/>
      <c r="M40" s="58"/>
      <c r="N40" s="57">
        <v>0.25</v>
      </c>
      <c r="O40" s="12">
        <v>9.1</v>
      </c>
      <c r="P40" s="58">
        <f t="shared" si="2"/>
        <v>559.17604166666661</v>
      </c>
      <c r="Q40" s="58"/>
      <c r="R40" s="58"/>
      <c r="S40" s="58"/>
      <c r="T40" s="58">
        <f t="shared" si="3"/>
        <v>984.14983333333339</v>
      </c>
      <c r="U40" s="58">
        <f t="shared" si="4"/>
        <v>11384.824208333332</v>
      </c>
    </row>
    <row r="41" spans="1:21" ht="75" x14ac:dyDescent="0.25">
      <c r="A41" s="10">
        <v>17</v>
      </c>
      <c r="B41" s="29" t="s">
        <v>162</v>
      </c>
      <c r="C41" s="22" t="s">
        <v>20</v>
      </c>
      <c r="D41" s="25" t="s">
        <v>163</v>
      </c>
      <c r="E41" s="24" t="s">
        <v>164</v>
      </c>
      <c r="F41" s="27" t="s">
        <v>133</v>
      </c>
      <c r="G41" s="14" t="s">
        <v>88</v>
      </c>
      <c r="H41" s="58">
        <f>5.21*17697</f>
        <v>92201.37</v>
      </c>
      <c r="I41" s="58">
        <f t="shared" si="0"/>
        <v>1280.5745833333333</v>
      </c>
      <c r="J41" s="12"/>
      <c r="K41" s="58">
        <f t="shared" si="1"/>
        <v>0</v>
      </c>
      <c r="L41" s="58">
        <v>4424</v>
      </c>
      <c r="M41" s="58"/>
      <c r="N41" s="12"/>
      <c r="O41" s="12"/>
      <c r="P41" s="58">
        <f t="shared" si="2"/>
        <v>0</v>
      </c>
      <c r="Q41" s="58"/>
      <c r="R41" s="58"/>
      <c r="S41" s="58"/>
      <c r="T41" s="58">
        <f t="shared" si="3"/>
        <v>0</v>
      </c>
      <c r="U41" s="58">
        <f t="shared" si="4"/>
        <v>4424</v>
      </c>
    </row>
    <row r="42" spans="1:21" ht="45" x14ac:dyDescent="0.25">
      <c r="A42" s="28">
        <v>18</v>
      </c>
      <c r="B42" s="32" t="s">
        <v>165</v>
      </c>
      <c r="C42" s="23" t="s">
        <v>20</v>
      </c>
      <c r="D42" s="26"/>
      <c r="E42" s="33"/>
      <c r="F42" s="27" t="s">
        <v>85</v>
      </c>
      <c r="G42" s="14" t="s">
        <v>88</v>
      </c>
      <c r="H42" s="58">
        <f>4.84*17697</f>
        <v>85653.48</v>
      </c>
      <c r="I42" s="58">
        <f t="shared" si="0"/>
        <v>1189.6316666666667</v>
      </c>
      <c r="J42" s="12">
        <v>3.9</v>
      </c>
      <c r="K42" s="58">
        <f t="shared" si="1"/>
        <v>4639.5635000000002</v>
      </c>
      <c r="L42" s="58"/>
      <c r="M42" s="58"/>
      <c r="N42" s="12"/>
      <c r="O42" s="12"/>
      <c r="P42" s="58">
        <f t="shared" si="2"/>
        <v>0</v>
      </c>
      <c r="Q42" s="58"/>
      <c r="R42" s="58"/>
      <c r="S42" s="58"/>
      <c r="T42" s="58">
        <f t="shared" si="3"/>
        <v>463.95635000000004</v>
      </c>
      <c r="U42" s="58">
        <f t="shared" si="4"/>
        <v>5103.5198500000006</v>
      </c>
    </row>
    <row r="43" spans="1:21" ht="17.25" customHeight="1" x14ac:dyDescent="0.25">
      <c r="A43" s="10">
        <v>19</v>
      </c>
      <c r="B43" s="32" t="s">
        <v>166</v>
      </c>
      <c r="C43" s="23" t="s">
        <v>20</v>
      </c>
      <c r="D43" s="26"/>
      <c r="E43" s="33"/>
      <c r="F43" s="27" t="s">
        <v>85</v>
      </c>
      <c r="G43" s="14" t="s">
        <v>88</v>
      </c>
      <c r="H43" s="58">
        <f>4.84*17697</f>
        <v>85653.48</v>
      </c>
      <c r="I43" s="58">
        <f t="shared" si="0"/>
        <v>1189.6316666666667</v>
      </c>
      <c r="J43" s="12">
        <v>4.7</v>
      </c>
      <c r="K43" s="58">
        <f t="shared" si="1"/>
        <v>5591.2688333333335</v>
      </c>
      <c r="L43" s="58"/>
      <c r="M43" s="58"/>
      <c r="N43" s="12"/>
      <c r="O43" s="12"/>
      <c r="P43" s="58">
        <f t="shared" si="2"/>
        <v>0</v>
      </c>
      <c r="Q43" s="58"/>
      <c r="R43" s="58"/>
      <c r="S43" s="58"/>
      <c r="T43" s="58">
        <f t="shared" si="3"/>
        <v>559.12688333333335</v>
      </c>
      <c r="U43" s="58">
        <f t="shared" si="4"/>
        <v>6150.3957166666669</v>
      </c>
    </row>
    <row r="44" spans="1:21" ht="30" x14ac:dyDescent="0.25">
      <c r="A44" s="28">
        <v>20</v>
      </c>
      <c r="B44" s="32" t="s">
        <v>78</v>
      </c>
      <c r="C44" s="23" t="s">
        <v>20</v>
      </c>
      <c r="D44" s="26"/>
      <c r="E44" s="33"/>
      <c r="F44" s="27" t="s">
        <v>85</v>
      </c>
      <c r="G44" s="14" t="s">
        <v>88</v>
      </c>
      <c r="H44" s="58">
        <f>4.84*17697</f>
        <v>85653.48</v>
      </c>
      <c r="I44" s="58">
        <f t="shared" si="0"/>
        <v>1189.6316666666667</v>
      </c>
      <c r="J44" s="12">
        <v>1.2</v>
      </c>
      <c r="K44" s="58">
        <f t="shared" si="1"/>
        <v>1427.558</v>
      </c>
      <c r="L44" s="58"/>
      <c r="M44" s="58"/>
      <c r="N44" s="12"/>
      <c r="O44" s="12"/>
      <c r="P44" s="58">
        <f t="shared" si="2"/>
        <v>0</v>
      </c>
      <c r="Q44" s="58"/>
      <c r="R44" s="58"/>
      <c r="S44" s="58"/>
      <c r="T44" s="58">
        <f t="shared" si="3"/>
        <v>142.75579999999999</v>
      </c>
      <c r="U44" s="58">
        <f t="shared" si="4"/>
        <v>1570.3137999999999</v>
      </c>
    </row>
    <row r="45" spans="1:21" ht="15" x14ac:dyDescent="0.25">
      <c r="A45" s="10">
        <v>21</v>
      </c>
      <c r="B45" s="32" t="s">
        <v>167</v>
      </c>
      <c r="C45" s="23" t="s">
        <v>20</v>
      </c>
      <c r="D45" s="26"/>
      <c r="E45" s="33"/>
      <c r="F45" s="27" t="s">
        <v>85</v>
      </c>
      <c r="G45" s="14" t="s">
        <v>88</v>
      </c>
      <c r="H45" s="58">
        <f>4.84*17697</f>
        <v>85653.48</v>
      </c>
      <c r="I45" s="58">
        <f t="shared" si="0"/>
        <v>1189.6316666666667</v>
      </c>
      <c r="J45" s="12">
        <v>10</v>
      </c>
      <c r="K45" s="58">
        <f t="shared" si="1"/>
        <v>11896.316666666666</v>
      </c>
      <c r="L45" s="58"/>
      <c r="M45" s="58"/>
      <c r="N45" s="12"/>
      <c r="O45" s="12"/>
      <c r="P45" s="58">
        <f t="shared" si="2"/>
        <v>0</v>
      </c>
      <c r="Q45" s="58"/>
      <c r="R45" s="58"/>
      <c r="S45" s="58"/>
      <c r="T45" s="58">
        <f t="shared" si="3"/>
        <v>1189.6316666666667</v>
      </c>
      <c r="U45" s="58">
        <f t="shared" si="4"/>
        <v>13085.948333333332</v>
      </c>
    </row>
    <row r="46" spans="1:21" ht="15" x14ac:dyDescent="0.2">
      <c r="A46" s="28"/>
      <c r="B46" s="133" t="s">
        <v>349</v>
      </c>
      <c r="C46" s="133"/>
      <c r="D46" s="133"/>
      <c r="E46" s="134"/>
      <c r="F46" s="8"/>
      <c r="G46" s="7"/>
      <c r="H46" s="7"/>
      <c r="I46" s="34"/>
      <c r="J46" s="19">
        <f>SUM(J25:J45)</f>
        <v>167.2</v>
      </c>
      <c r="K46" s="60">
        <f>SUM(K25:K45)</f>
        <v>204614.68033333332</v>
      </c>
      <c r="L46" s="60">
        <f t="shared" ref="L46:U46" si="5">SUM(L25:L45)</f>
        <v>4424</v>
      </c>
      <c r="M46" s="60">
        <f t="shared" si="5"/>
        <v>0</v>
      </c>
      <c r="N46" s="60">
        <f t="shared" si="5"/>
        <v>0.95</v>
      </c>
      <c r="O46" s="60">
        <f t="shared" si="5"/>
        <v>36.9</v>
      </c>
      <c r="P46" s="60">
        <f t="shared" si="5"/>
        <v>2171.569375</v>
      </c>
      <c r="Q46" s="60">
        <f t="shared" si="5"/>
        <v>0</v>
      </c>
      <c r="R46" s="60">
        <f t="shared" si="5"/>
        <v>0</v>
      </c>
      <c r="S46" s="60">
        <f t="shared" si="5"/>
        <v>0</v>
      </c>
      <c r="T46" s="60">
        <f>SUM(T25:T45)</f>
        <v>20461.468033333334</v>
      </c>
      <c r="U46" s="60">
        <f t="shared" si="5"/>
        <v>231671.71774166671</v>
      </c>
    </row>
    <row r="47" spans="1:21" ht="15" x14ac:dyDescent="0.2">
      <c r="A47" s="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35"/>
      <c r="U47" s="35"/>
    </row>
    <row r="48" spans="1:21" ht="15" x14ac:dyDescent="0.2">
      <c r="A48" s="9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x14ac:dyDescent="0.2">
      <c r="A49" s="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x14ac:dyDescent="0.2">
      <c r="A50" s="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x14ac:dyDescent="0.2">
      <c r="A51" s="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x14ac:dyDescent="0.2">
      <c r="A52" s="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x14ac:dyDescent="0.2">
      <c r="A53" s="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x14ac:dyDescent="0.2">
      <c r="A54" s="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x14ac:dyDescent="0.2">
      <c r="A55" s="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x14ac:dyDescent="0.2">
      <c r="A56" s="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x14ac:dyDescent="0.2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" x14ac:dyDescent="0.2">
      <c r="A58" s="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" x14ac:dyDescent="0.2">
      <c r="A59" s="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x14ac:dyDescent="0.2">
      <c r="A60" s="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x14ac:dyDescent="0.2">
      <c r="A61" s="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" x14ac:dyDescent="0.2">
      <c r="A62" s="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" x14ac:dyDescent="0.2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" x14ac:dyDescent="0.2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" x14ac:dyDescent="0.2">
      <c r="A65" s="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</sheetData>
  <mergeCells count="22">
    <mergeCell ref="B46:E46"/>
    <mergeCell ref="M3:S3"/>
    <mergeCell ref="A22:A24"/>
    <mergeCell ref="F22:F24"/>
    <mergeCell ref="G22:G24"/>
    <mergeCell ref="H22:H24"/>
    <mergeCell ref="J22:J24"/>
    <mergeCell ref="U22:U24"/>
    <mergeCell ref="B22:B24"/>
    <mergeCell ref="C22:C24"/>
    <mergeCell ref="D22:D24"/>
    <mergeCell ref="E22:E24"/>
    <mergeCell ref="K22:K24"/>
    <mergeCell ref="L22:S22"/>
    <mergeCell ref="T22:T24"/>
    <mergeCell ref="L23:L24"/>
    <mergeCell ref="M23:M24"/>
    <mergeCell ref="N23:P23"/>
    <mergeCell ref="Q23:Q24"/>
    <mergeCell ref="R23:R24"/>
    <mergeCell ref="S23:S24"/>
    <mergeCell ref="I22:I24"/>
  </mergeCells>
  <phoneticPr fontId="0" type="noConversion"/>
  <pageMargins left="0" right="0" top="0.98425196850393704" bottom="0.98425196850393704" header="0.51181102362204722" footer="0.51181102362204722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view="pageBreakPreview" topLeftCell="A39" zoomScale="60" zoomScaleNormal="70" workbookViewId="0">
      <selection activeCell="B54" sqref="B54:D54"/>
    </sheetView>
  </sheetViews>
  <sheetFormatPr defaultRowHeight="12.75" x14ac:dyDescent="0.2"/>
  <cols>
    <col min="1" max="1" width="4" customWidth="1"/>
    <col min="2" max="2" width="28.140625" customWidth="1"/>
    <col min="3" max="3" width="12.42578125" customWidth="1"/>
    <col min="4" max="4" width="26.5703125" customWidth="1"/>
    <col min="5" max="5" width="18.5703125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9.140625" customWidth="1"/>
    <col min="11" max="11" width="9.85546875" customWidth="1"/>
    <col min="14" max="15" width="8.5703125" customWidth="1"/>
    <col min="16" max="16" width="10" bestFit="1" customWidth="1"/>
    <col min="17" max="17" width="22.5703125" customWidth="1"/>
    <col min="18" max="18" width="27.42578125" customWidth="1"/>
    <col min="19" max="19" width="15" customWidth="1"/>
    <col min="20" max="20" width="10" bestFit="1" customWidth="1"/>
    <col min="21" max="21" width="13.28515625" customWidth="1"/>
    <col min="22" max="22" width="8.8554687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1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4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5" t="s">
        <v>2</v>
      </c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3</v>
      </c>
      <c r="Q12" s="4"/>
      <c r="R12" s="4"/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348</v>
      </c>
      <c r="Q13" s="4"/>
      <c r="R13" s="17"/>
      <c r="S13" s="17"/>
      <c r="T13" s="4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113</v>
      </c>
      <c r="Q14" s="4"/>
      <c r="R14" s="4" t="s">
        <v>114</v>
      </c>
      <c r="S14" s="4"/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289</v>
      </c>
      <c r="Q15" s="4"/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116</v>
      </c>
      <c r="Q16" s="4"/>
      <c r="R16" s="4"/>
      <c r="S16" s="4">
        <v>11</v>
      </c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79</v>
      </c>
      <c r="Q17" s="4"/>
      <c r="R17" s="4"/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 t="s">
        <v>117</v>
      </c>
      <c r="Q18" s="4">
        <v>11</v>
      </c>
      <c r="R18" s="4"/>
      <c r="S18" s="4"/>
      <c r="T18" s="4"/>
      <c r="U18" s="4"/>
    </row>
    <row r="19" spans="1:2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4"/>
      <c r="O19" s="4"/>
      <c r="P19" s="4" t="s">
        <v>118</v>
      </c>
      <c r="Q19" s="4"/>
      <c r="R19" s="4">
        <v>158</v>
      </c>
      <c r="S19" s="4"/>
      <c r="T19" s="4"/>
      <c r="U19" s="4"/>
    </row>
    <row r="20" spans="1:21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6.5" customHeight="1" x14ac:dyDescent="0.2">
      <c r="A22" s="122" t="s">
        <v>0</v>
      </c>
      <c r="B22" s="122" t="s">
        <v>4</v>
      </c>
      <c r="C22" s="122" t="s">
        <v>5</v>
      </c>
      <c r="D22" s="125" t="s">
        <v>11</v>
      </c>
      <c r="E22" s="128" t="s">
        <v>6</v>
      </c>
      <c r="F22" s="122" t="s">
        <v>7</v>
      </c>
      <c r="G22" s="122" t="s">
        <v>26</v>
      </c>
      <c r="H22" s="122" t="s">
        <v>16</v>
      </c>
      <c r="I22" s="122" t="s">
        <v>21</v>
      </c>
      <c r="J22" s="122" t="s">
        <v>8</v>
      </c>
      <c r="K22" s="122" t="s">
        <v>17</v>
      </c>
      <c r="L22" s="131" t="s">
        <v>9</v>
      </c>
      <c r="M22" s="131"/>
      <c r="N22" s="131"/>
      <c r="O22" s="131"/>
      <c r="P22" s="131"/>
      <c r="Q22" s="131"/>
      <c r="R22" s="131"/>
      <c r="S22" s="131"/>
      <c r="T22" s="122" t="s">
        <v>27</v>
      </c>
      <c r="U22" s="122" t="s">
        <v>14</v>
      </c>
    </row>
    <row r="23" spans="1:21" ht="24" customHeight="1" x14ac:dyDescent="0.2">
      <c r="A23" s="123"/>
      <c r="B23" s="123"/>
      <c r="C23" s="123"/>
      <c r="D23" s="126"/>
      <c r="E23" s="129"/>
      <c r="F23" s="123"/>
      <c r="G23" s="123"/>
      <c r="H23" s="123"/>
      <c r="I23" s="123"/>
      <c r="J23" s="123"/>
      <c r="K23" s="123"/>
      <c r="L23" s="122" t="s">
        <v>12</v>
      </c>
      <c r="M23" s="122" t="s">
        <v>13</v>
      </c>
      <c r="N23" s="131" t="s">
        <v>15</v>
      </c>
      <c r="O23" s="131"/>
      <c r="P23" s="131"/>
      <c r="Q23" s="122" t="s">
        <v>30</v>
      </c>
      <c r="R23" s="122" t="s">
        <v>31</v>
      </c>
      <c r="S23" s="122" t="s">
        <v>25</v>
      </c>
      <c r="T23" s="123"/>
      <c r="U23" s="123"/>
    </row>
    <row r="24" spans="1:21" ht="30" customHeight="1" x14ac:dyDescent="0.2">
      <c r="A24" s="124"/>
      <c r="B24" s="123"/>
      <c r="C24" s="123"/>
      <c r="D24" s="127"/>
      <c r="E24" s="130"/>
      <c r="F24" s="124"/>
      <c r="G24" s="124"/>
      <c r="H24" s="124"/>
      <c r="I24" s="124"/>
      <c r="J24" s="124"/>
      <c r="K24" s="124"/>
      <c r="L24" s="124"/>
      <c r="M24" s="124"/>
      <c r="N24" s="6" t="s">
        <v>18</v>
      </c>
      <c r="O24" s="6" t="s">
        <v>24</v>
      </c>
      <c r="P24" s="6" t="s">
        <v>19</v>
      </c>
      <c r="Q24" s="124"/>
      <c r="R24" s="124"/>
      <c r="S24" s="124"/>
      <c r="T24" s="124"/>
      <c r="U24" s="124"/>
    </row>
    <row r="25" spans="1:21" ht="61.5" customHeight="1" x14ac:dyDescent="0.2">
      <c r="A25" s="10">
        <v>1</v>
      </c>
      <c r="B25" s="105" t="s">
        <v>178</v>
      </c>
      <c r="C25" s="50" t="s">
        <v>20</v>
      </c>
      <c r="D25" s="50" t="s">
        <v>179</v>
      </c>
      <c r="E25" s="50" t="s">
        <v>180</v>
      </c>
      <c r="F25" s="11" t="s">
        <v>181</v>
      </c>
      <c r="G25" s="13" t="s">
        <v>88</v>
      </c>
      <c r="H25" s="58">
        <f>5.21*17697</f>
        <v>92201.37</v>
      </c>
      <c r="I25" s="58">
        <f>H25/72</f>
        <v>1280.5745833333333</v>
      </c>
      <c r="J25" s="107">
        <v>8.8000000000000007</v>
      </c>
      <c r="K25" s="58">
        <f>I25*J25</f>
        <v>11269.056333333334</v>
      </c>
      <c r="L25" s="67"/>
      <c r="M25" s="67"/>
      <c r="N25" s="67"/>
      <c r="O25" s="67"/>
      <c r="P25" s="67"/>
      <c r="Q25" s="67"/>
      <c r="R25" s="67"/>
      <c r="S25" s="67"/>
      <c r="T25" s="58">
        <f>K25*10%</f>
        <v>1126.9056333333335</v>
      </c>
      <c r="U25" s="58">
        <f>K25+L25+M25+P25+Q25+R25+S25+T25</f>
        <v>12395.961966666668</v>
      </c>
    </row>
    <row r="26" spans="1:21" ht="63" customHeight="1" x14ac:dyDescent="0.2">
      <c r="A26" s="10">
        <v>2</v>
      </c>
      <c r="B26" s="105" t="s">
        <v>337</v>
      </c>
      <c r="C26" s="50" t="s">
        <v>20</v>
      </c>
      <c r="D26" s="86" t="s">
        <v>33</v>
      </c>
      <c r="E26" s="86" t="s">
        <v>202</v>
      </c>
      <c r="F26" s="11" t="s">
        <v>203</v>
      </c>
      <c r="G26" s="13" t="s">
        <v>88</v>
      </c>
      <c r="H26" s="58">
        <f>4.93*17697</f>
        <v>87246.209999999992</v>
      </c>
      <c r="I26" s="58">
        <f t="shared" ref="I26:I40" si="0">H26/72</f>
        <v>1211.7529166666666</v>
      </c>
      <c r="J26" s="107">
        <v>11</v>
      </c>
      <c r="K26" s="58">
        <f t="shared" ref="K26:K40" si="1">I26*J26</f>
        <v>13329.282083333332</v>
      </c>
      <c r="L26" s="67"/>
      <c r="M26" s="67"/>
      <c r="N26" s="67"/>
      <c r="O26" s="67"/>
      <c r="P26" s="67"/>
      <c r="Q26" s="67"/>
      <c r="R26" s="67"/>
      <c r="S26" s="67"/>
      <c r="T26" s="58">
        <f t="shared" ref="T26:T40" si="2">K26*10%</f>
        <v>1332.9282083333333</v>
      </c>
      <c r="U26" s="58">
        <f t="shared" ref="U26:U40" si="3">K26+L26+M26+P26+Q26+R26+S26+T26</f>
        <v>14662.210291666664</v>
      </c>
    </row>
    <row r="27" spans="1:21" ht="65.25" customHeight="1" x14ac:dyDescent="0.2">
      <c r="A27" s="10">
        <v>3</v>
      </c>
      <c r="B27" s="105" t="s">
        <v>338</v>
      </c>
      <c r="C27" s="50" t="s">
        <v>20</v>
      </c>
      <c r="D27" s="50" t="s">
        <v>41</v>
      </c>
      <c r="E27" s="50" t="s">
        <v>42</v>
      </c>
      <c r="F27" s="11" t="s">
        <v>187</v>
      </c>
      <c r="G27" s="13" t="s">
        <v>88</v>
      </c>
      <c r="H27" s="58">
        <f>4.66*17697</f>
        <v>82468.02</v>
      </c>
      <c r="I27" s="58">
        <f t="shared" si="0"/>
        <v>1145.3891666666668</v>
      </c>
      <c r="J27" s="107">
        <v>7.7</v>
      </c>
      <c r="K27" s="58">
        <f t="shared" si="1"/>
        <v>8819.4965833333354</v>
      </c>
      <c r="L27" s="67"/>
      <c r="M27" s="67"/>
      <c r="N27" s="67"/>
      <c r="O27" s="67"/>
      <c r="P27" s="67"/>
      <c r="Q27" s="67"/>
      <c r="R27" s="67"/>
      <c r="S27" s="67"/>
      <c r="T27" s="58">
        <f t="shared" si="2"/>
        <v>881.94965833333356</v>
      </c>
      <c r="U27" s="58">
        <f t="shared" si="3"/>
        <v>9701.4462416666684</v>
      </c>
    </row>
    <row r="28" spans="1:21" ht="48.75" customHeight="1" x14ac:dyDescent="0.2">
      <c r="A28" s="10">
        <v>4</v>
      </c>
      <c r="B28" s="105" t="s">
        <v>266</v>
      </c>
      <c r="C28" s="50" t="s">
        <v>20</v>
      </c>
      <c r="D28" s="86" t="s">
        <v>60</v>
      </c>
      <c r="E28" s="86" t="s">
        <v>267</v>
      </c>
      <c r="F28" s="11" t="s">
        <v>63</v>
      </c>
      <c r="G28" s="13" t="s">
        <v>88</v>
      </c>
      <c r="H28" s="58">
        <f>5.31*17697</f>
        <v>93971.069999999992</v>
      </c>
      <c r="I28" s="58">
        <f t="shared" si="0"/>
        <v>1305.1537499999999</v>
      </c>
      <c r="J28" s="107">
        <v>2.2000000000000002</v>
      </c>
      <c r="K28" s="58">
        <f t="shared" si="1"/>
        <v>2871.3382500000002</v>
      </c>
      <c r="L28" s="67"/>
      <c r="M28" s="67"/>
      <c r="N28" s="67"/>
      <c r="O28" s="67"/>
      <c r="P28" s="67"/>
      <c r="Q28" s="67"/>
      <c r="R28" s="67"/>
      <c r="S28" s="67"/>
      <c r="T28" s="58">
        <f t="shared" si="2"/>
        <v>287.13382500000006</v>
      </c>
      <c r="U28" s="58">
        <f t="shared" si="3"/>
        <v>3158.4720750000001</v>
      </c>
    </row>
    <row r="29" spans="1:21" ht="51" customHeight="1" x14ac:dyDescent="0.2">
      <c r="A29" s="10">
        <v>5</v>
      </c>
      <c r="B29" s="105" t="s">
        <v>204</v>
      </c>
      <c r="C29" s="50" t="s">
        <v>20</v>
      </c>
      <c r="D29" s="50" t="s">
        <v>60</v>
      </c>
      <c r="E29" s="50" t="s">
        <v>205</v>
      </c>
      <c r="F29" s="11" t="s">
        <v>62</v>
      </c>
      <c r="G29" s="13" t="s">
        <v>88</v>
      </c>
      <c r="H29" s="58">
        <f>5.21*17697</f>
        <v>92201.37</v>
      </c>
      <c r="I29" s="58">
        <f t="shared" si="0"/>
        <v>1280.5745833333333</v>
      </c>
      <c r="J29" s="107">
        <v>7.7</v>
      </c>
      <c r="K29" s="58">
        <f t="shared" si="1"/>
        <v>9860.4242916666662</v>
      </c>
      <c r="L29" s="67"/>
      <c r="M29" s="67"/>
      <c r="N29" s="67"/>
      <c r="O29" s="67"/>
      <c r="P29" s="67"/>
      <c r="Q29" s="67"/>
      <c r="R29" s="67"/>
      <c r="S29" s="67"/>
      <c r="T29" s="58">
        <f t="shared" si="2"/>
        <v>986.04242916666669</v>
      </c>
      <c r="U29" s="58">
        <f t="shared" si="3"/>
        <v>10846.466720833332</v>
      </c>
    </row>
    <row r="30" spans="1:21" ht="60.75" customHeight="1" x14ac:dyDescent="0.2">
      <c r="A30" s="10">
        <v>6</v>
      </c>
      <c r="B30" s="105" t="s">
        <v>301</v>
      </c>
      <c r="C30" s="50" t="s">
        <v>20</v>
      </c>
      <c r="D30" s="50" t="s">
        <v>269</v>
      </c>
      <c r="E30" s="50" t="s">
        <v>270</v>
      </c>
      <c r="F30" s="11" t="s">
        <v>161</v>
      </c>
      <c r="G30" s="13" t="s">
        <v>88</v>
      </c>
      <c r="H30" s="58">
        <f>4.4*17697</f>
        <v>77866.8</v>
      </c>
      <c r="I30" s="58">
        <f t="shared" si="0"/>
        <v>1081.4833333333333</v>
      </c>
      <c r="J30" s="107">
        <v>4.4000000000000004</v>
      </c>
      <c r="K30" s="58">
        <f t="shared" si="1"/>
        <v>4758.5266666666676</v>
      </c>
      <c r="L30" s="67"/>
      <c r="M30" s="67"/>
      <c r="N30" s="67"/>
      <c r="O30" s="67"/>
      <c r="P30" s="67"/>
      <c r="Q30" s="67"/>
      <c r="R30" s="67"/>
      <c r="S30" s="67"/>
      <c r="T30" s="58">
        <f t="shared" si="2"/>
        <v>475.85266666666678</v>
      </c>
      <c r="U30" s="58">
        <f t="shared" si="3"/>
        <v>5234.3793333333342</v>
      </c>
    </row>
    <row r="31" spans="1:21" ht="47.25" customHeight="1" x14ac:dyDescent="0.2">
      <c r="A31" s="10">
        <v>7</v>
      </c>
      <c r="B31" s="105" t="s">
        <v>271</v>
      </c>
      <c r="C31" s="50" t="s">
        <v>20</v>
      </c>
      <c r="D31" s="50" t="s">
        <v>32</v>
      </c>
      <c r="E31" s="50" t="s">
        <v>126</v>
      </c>
      <c r="F31" s="11" t="s">
        <v>127</v>
      </c>
      <c r="G31" s="13" t="s">
        <v>88</v>
      </c>
      <c r="H31" s="58">
        <f>5.31*17697</f>
        <v>93971.069999999992</v>
      </c>
      <c r="I31" s="58">
        <f t="shared" si="0"/>
        <v>1305.1537499999999</v>
      </c>
      <c r="J31" s="107">
        <v>3.3</v>
      </c>
      <c r="K31" s="58">
        <f t="shared" si="1"/>
        <v>4307.0073749999992</v>
      </c>
      <c r="L31" s="67"/>
      <c r="M31" s="67"/>
      <c r="N31" s="67"/>
      <c r="O31" s="67"/>
      <c r="P31" s="67"/>
      <c r="Q31" s="67"/>
      <c r="R31" s="67"/>
      <c r="S31" s="67"/>
      <c r="T31" s="58">
        <f t="shared" si="2"/>
        <v>430.70073749999995</v>
      </c>
      <c r="U31" s="58">
        <f t="shared" si="3"/>
        <v>4737.7081124999995</v>
      </c>
    </row>
    <row r="32" spans="1:21" ht="48" customHeight="1" x14ac:dyDescent="0.2">
      <c r="A32" s="10">
        <v>8</v>
      </c>
      <c r="B32" s="105" t="s">
        <v>207</v>
      </c>
      <c r="C32" s="50" t="s">
        <v>20</v>
      </c>
      <c r="D32" s="86" t="s">
        <v>34</v>
      </c>
      <c r="E32" s="86" t="s">
        <v>35</v>
      </c>
      <c r="F32" s="11" t="s">
        <v>339</v>
      </c>
      <c r="G32" s="13" t="s">
        <v>88</v>
      </c>
      <c r="H32" s="58">
        <f>4.57*17697</f>
        <v>80875.290000000008</v>
      </c>
      <c r="I32" s="58">
        <f t="shared" si="0"/>
        <v>1123.2679166666667</v>
      </c>
      <c r="J32" s="107">
        <v>4.4000000000000004</v>
      </c>
      <c r="K32" s="58">
        <f t="shared" si="1"/>
        <v>4942.3788333333341</v>
      </c>
      <c r="L32" s="67"/>
      <c r="M32" s="67"/>
      <c r="N32" s="67"/>
      <c r="O32" s="67"/>
      <c r="P32" s="67"/>
      <c r="Q32" s="67"/>
      <c r="R32" s="67"/>
      <c r="S32" s="67"/>
      <c r="T32" s="58">
        <f t="shared" si="2"/>
        <v>494.23788333333346</v>
      </c>
      <c r="U32" s="58">
        <f t="shared" si="3"/>
        <v>5436.6167166666673</v>
      </c>
    </row>
    <row r="33" spans="1:21" ht="59.25" customHeight="1" x14ac:dyDescent="0.2">
      <c r="A33" s="10">
        <v>9</v>
      </c>
      <c r="B33" s="105" t="s">
        <v>340</v>
      </c>
      <c r="C33" s="50" t="s">
        <v>20</v>
      </c>
      <c r="D33" s="50" t="s">
        <v>130</v>
      </c>
      <c r="E33" s="50" t="s">
        <v>209</v>
      </c>
      <c r="F33" s="11" t="s">
        <v>210</v>
      </c>
      <c r="G33" s="13" t="s">
        <v>88</v>
      </c>
      <c r="H33" s="58">
        <f>5.03*17697</f>
        <v>89015.91</v>
      </c>
      <c r="I33" s="58">
        <f t="shared" si="0"/>
        <v>1236.3320833333335</v>
      </c>
      <c r="J33" s="107">
        <v>13.2</v>
      </c>
      <c r="K33" s="58">
        <f t="shared" si="1"/>
        <v>16319.583500000001</v>
      </c>
      <c r="L33" s="67"/>
      <c r="M33" s="67"/>
      <c r="N33" s="67"/>
      <c r="O33" s="67"/>
      <c r="P33" s="67"/>
      <c r="Q33" s="67"/>
      <c r="R33" s="67"/>
      <c r="S33" s="67"/>
      <c r="T33" s="58">
        <f t="shared" si="2"/>
        <v>1631.9583500000001</v>
      </c>
      <c r="U33" s="58">
        <f t="shared" si="3"/>
        <v>17951.541850000001</v>
      </c>
    </row>
    <row r="34" spans="1:21" ht="49.15" customHeight="1" x14ac:dyDescent="0.2">
      <c r="A34" s="10">
        <v>10</v>
      </c>
      <c r="B34" s="105" t="s">
        <v>212</v>
      </c>
      <c r="C34" s="50" t="s">
        <v>20</v>
      </c>
      <c r="D34" s="86" t="s">
        <v>72</v>
      </c>
      <c r="E34" s="86" t="s">
        <v>73</v>
      </c>
      <c r="F34" s="11" t="s">
        <v>213</v>
      </c>
      <c r="G34" s="13" t="s">
        <v>88</v>
      </c>
      <c r="H34" s="58">
        <f>5.03*17697</f>
        <v>89015.91</v>
      </c>
      <c r="I34" s="58">
        <f t="shared" si="0"/>
        <v>1236.3320833333335</v>
      </c>
      <c r="J34" s="107">
        <v>6.6</v>
      </c>
      <c r="K34" s="58">
        <f t="shared" si="1"/>
        <v>8159.7917500000003</v>
      </c>
      <c r="L34" s="67"/>
      <c r="M34" s="67"/>
      <c r="N34" s="67"/>
      <c r="O34" s="67"/>
      <c r="P34" s="67"/>
      <c r="Q34" s="67"/>
      <c r="R34" s="67"/>
      <c r="S34" s="67"/>
      <c r="T34" s="58">
        <f t="shared" si="2"/>
        <v>815.97917500000005</v>
      </c>
      <c r="U34" s="58">
        <f t="shared" si="3"/>
        <v>8975.7709250000007</v>
      </c>
    </row>
    <row r="35" spans="1:21" ht="45.75" customHeight="1" x14ac:dyDescent="0.2">
      <c r="A35" s="10">
        <v>11</v>
      </c>
      <c r="B35" s="105" t="s">
        <v>341</v>
      </c>
      <c r="C35" s="50" t="s">
        <v>20</v>
      </c>
      <c r="D35" s="50" t="s">
        <v>276</v>
      </c>
      <c r="E35" s="50" t="s">
        <v>277</v>
      </c>
      <c r="F35" s="11" t="s">
        <v>102</v>
      </c>
      <c r="G35" s="13" t="s">
        <v>88</v>
      </c>
      <c r="H35" s="58">
        <f>4.84*17697</f>
        <v>85653.48</v>
      </c>
      <c r="I35" s="58">
        <f t="shared" si="0"/>
        <v>1189.6316666666667</v>
      </c>
      <c r="J35" s="107">
        <v>2.2000000000000002</v>
      </c>
      <c r="K35" s="58">
        <f t="shared" si="1"/>
        <v>2617.1896666666667</v>
      </c>
      <c r="L35" s="67"/>
      <c r="M35" s="67"/>
      <c r="N35" s="67"/>
      <c r="O35" s="67"/>
      <c r="P35" s="67"/>
      <c r="Q35" s="67"/>
      <c r="R35" s="67"/>
      <c r="S35" s="67"/>
      <c r="T35" s="58">
        <f t="shared" si="2"/>
        <v>261.71896666666669</v>
      </c>
      <c r="U35" s="58">
        <f t="shared" si="3"/>
        <v>2878.9086333333335</v>
      </c>
    </row>
    <row r="36" spans="1:21" ht="57.75" customHeight="1" x14ac:dyDescent="0.2">
      <c r="A36" s="10">
        <v>12</v>
      </c>
      <c r="B36" s="105" t="s">
        <v>342</v>
      </c>
      <c r="C36" s="50" t="s">
        <v>20</v>
      </c>
      <c r="D36" s="86" t="s">
        <v>145</v>
      </c>
      <c r="E36" s="86" t="s">
        <v>146</v>
      </c>
      <c r="F36" s="11" t="s">
        <v>147</v>
      </c>
      <c r="G36" s="13" t="s">
        <v>88</v>
      </c>
      <c r="H36" s="58">
        <f>5.31*17697</f>
        <v>93971.069999999992</v>
      </c>
      <c r="I36" s="58">
        <f t="shared" si="0"/>
        <v>1305.1537499999999</v>
      </c>
      <c r="J36" s="107">
        <v>6.6</v>
      </c>
      <c r="K36" s="58">
        <f t="shared" si="1"/>
        <v>8614.0147499999985</v>
      </c>
      <c r="L36" s="67"/>
      <c r="M36" s="67"/>
      <c r="N36" s="67"/>
      <c r="O36" s="67"/>
      <c r="P36" s="67"/>
      <c r="Q36" s="67"/>
      <c r="R36" s="67"/>
      <c r="S36" s="67"/>
      <c r="T36" s="58">
        <f t="shared" si="2"/>
        <v>861.40147499999989</v>
      </c>
      <c r="U36" s="58">
        <f t="shared" si="3"/>
        <v>9475.416224999999</v>
      </c>
    </row>
    <row r="37" spans="1:21" ht="60.75" customHeight="1" x14ac:dyDescent="0.2">
      <c r="A37" s="10">
        <v>13</v>
      </c>
      <c r="B37" s="105" t="s">
        <v>148</v>
      </c>
      <c r="C37" s="50" t="s">
        <v>20</v>
      </c>
      <c r="D37" s="50" t="s">
        <v>74</v>
      </c>
      <c r="E37" s="50" t="s">
        <v>75</v>
      </c>
      <c r="F37" s="11" t="s">
        <v>149</v>
      </c>
      <c r="G37" s="13" t="s">
        <v>88</v>
      </c>
      <c r="H37" s="58">
        <f>5.31*17697</f>
        <v>93971.069999999992</v>
      </c>
      <c r="I37" s="58">
        <f t="shared" si="0"/>
        <v>1305.1537499999999</v>
      </c>
      <c r="J37" s="107">
        <v>5.5</v>
      </c>
      <c r="K37" s="58">
        <f t="shared" si="1"/>
        <v>7178.3456249999999</v>
      </c>
      <c r="L37" s="67"/>
      <c r="M37" s="67"/>
      <c r="N37" s="67"/>
      <c r="O37" s="67"/>
      <c r="P37" s="67"/>
      <c r="Q37" s="67"/>
      <c r="R37" s="67"/>
      <c r="S37" s="67"/>
      <c r="T37" s="58">
        <f t="shared" si="2"/>
        <v>717.83456250000006</v>
      </c>
      <c r="U37" s="58">
        <f t="shared" si="3"/>
        <v>7896.1801875000001</v>
      </c>
    </row>
    <row r="38" spans="1:21" ht="45" customHeight="1" x14ac:dyDescent="0.2">
      <c r="A38" s="10">
        <v>14</v>
      </c>
      <c r="B38" s="87" t="s">
        <v>297</v>
      </c>
      <c r="C38" s="84" t="s">
        <v>20</v>
      </c>
      <c r="D38" s="50"/>
      <c r="E38" s="50"/>
      <c r="F38" s="11" t="s">
        <v>85</v>
      </c>
      <c r="G38" s="13" t="s">
        <v>88</v>
      </c>
      <c r="H38" s="58">
        <f>4.84*17697</f>
        <v>85653.48</v>
      </c>
      <c r="I38" s="58">
        <f t="shared" si="0"/>
        <v>1189.6316666666667</v>
      </c>
      <c r="J38" s="107">
        <v>4.4000000000000004</v>
      </c>
      <c r="K38" s="58">
        <f t="shared" si="1"/>
        <v>5234.3793333333333</v>
      </c>
      <c r="L38" s="67"/>
      <c r="M38" s="67"/>
      <c r="N38" s="67"/>
      <c r="O38" s="67"/>
      <c r="P38" s="67"/>
      <c r="Q38" s="67"/>
      <c r="R38" s="67"/>
      <c r="S38" s="67"/>
      <c r="T38" s="58">
        <f t="shared" si="2"/>
        <v>523.43793333333338</v>
      </c>
      <c r="U38" s="58">
        <f t="shared" si="3"/>
        <v>5757.8172666666669</v>
      </c>
    </row>
    <row r="39" spans="1:21" ht="15" customHeight="1" x14ac:dyDescent="0.2">
      <c r="A39" s="10">
        <v>15</v>
      </c>
      <c r="B39" s="87" t="s">
        <v>78</v>
      </c>
      <c r="C39" s="84" t="s">
        <v>20</v>
      </c>
      <c r="D39" s="50"/>
      <c r="E39" s="50"/>
      <c r="F39" s="11" t="s">
        <v>85</v>
      </c>
      <c r="G39" s="13" t="s">
        <v>88</v>
      </c>
      <c r="H39" s="58">
        <f>4.84*17697</f>
        <v>85653.48</v>
      </c>
      <c r="I39" s="58">
        <f t="shared" si="0"/>
        <v>1189.6316666666667</v>
      </c>
      <c r="J39" s="107">
        <v>2.4</v>
      </c>
      <c r="K39" s="58">
        <f t="shared" si="1"/>
        <v>2855.116</v>
      </c>
      <c r="L39" s="67"/>
      <c r="M39" s="67"/>
      <c r="N39" s="67"/>
      <c r="O39" s="67"/>
      <c r="P39" s="67"/>
      <c r="Q39" s="67"/>
      <c r="R39" s="67"/>
      <c r="S39" s="67"/>
      <c r="T39" s="58">
        <f t="shared" si="2"/>
        <v>285.51159999999999</v>
      </c>
      <c r="U39" s="58">
        <f t="shared" si="3"/>
        <v>3140.6275999999998</v>
      </c>
    </row>
    <row r="40" spans="1:21" ht="15" x14ac:dyDescent="0.2">
      <c r="A40" s="10">
        <v>16</v>
      </c>
      <c r="B40" s="87" t="s">
        <v>167</v>
      </c>
      <c r="C40" s="84" t="s">
        <v>20</v>
      </c>
      <c r="D40" s="50"/>
      <c r="E40" s="50"/>
      <c r="F40" s="11" t="s">
        <v>85</v>
      </c>
      <c r="G40" s="13" t="s">
        <v>88</v>
      </c>
      <c r="H40" s="58">
        <f>4.84*17697</f>
        <v>85653.48</v>
      </c>
      <c r="I40" s="58">
        <f t="shared" si="0"/>
        <v>1189.6316666666667</v>
      </c>
      <c r="J40" s="107">
        <v>10</v>
      </c>
      <c r="K40" s="58">
        <f t="shared" si="1"/>
        <v>11896.316666666666</v>
      </c>
      <c r="L40" s="67"/>
      <c r="M40" s="67"/>
      <c r="N40" s="67"/>
      <c r="O40" s="67"/>
      <c r="P40" s="67"/>
      <c r="Q40" s="67"/>
      <c r="R40" s="67"/>
      <c r="S40" s="67"/>
      <c r="T40" s="58">
        <f t="shared" si="2"/>
        <v>1189.6316666666667</v>
      </c>
      <c r="U40" s="58">
        <f t="shared" si="3"/>
        <v>13085.948333333332</v>
      </c>
    </row>
    <row r="41" spans="1:21" ht="15" x14ac:dyDescent="0.2">
      <c r="A41" s="78"/>
      <c r="B41" s="90"/>
      <c r="C41" s="90"/>
      <c r="D41" s="90"/>
      <c r="E41" s="90"/>
      <c r="F41" s="66"/>
      <c r="G41" s="82"/>
      <c r="H41" s="59"/>
      <c r="I41" s="59"/>
      <c r="J41" s="110">
        <f>SUM(J25:J40)</f>
        <v>100.39999999999999</v>
      </c>
      <c r="K41" s="60">
        <f>SUM(K25:K40)</f>
        <v>123032.24770833334</v>
      </c>
      <c r="L41" s="60">
        <f t="shared" ref="L41:U41" si="4">SUM(L25:L40)</f>
        <v>0</v>
      </c>
      <c r="M41" s="60">
        <f t="shared" si="4"/>
        <v>0</v>
      </c>
      <c r="N41" s="60">
        <f t="shared" si="4"/>
        <v>0</v>
      </c>
      <c r="O41" s="60">
        <f t="shared" si="4"/>
        <v>0</v>
      </c>
      <c r="P41" s="60">
        <f t="shared" si="4"/>
        <v>0</v>
      </c>
      <c r="Q41" s="60">
        <f t="shared" si="4"/>
        <v>0</v>
      </c>
      <c r="R41" s="60">
        <f t="shared" si="4"/>
        <v>0</v>
      </c>
      <c r="S41" s="60">
        <f t="shared" si="4"/>
        <v>0</v>
      </c>
      <c r="T41" s="60">
        <f t="shared" si="4"/>
        <v>12303.224770833333</v>
      </c>
      <c r="U41" s="60">
        <f t="shared" si="4"/>
        <v>135335.47247916667</v>
      </c>
    </row>
    <row r="42" spans="1:21" ht="47.25" customHeight="1" x14ac:dyDescent="0.2">
      <c r="A42" s="51">
        <v>17</v>
      </c>
      <c r="B42" s="105" t="s">
        <v>86</v>
      </c>
      <c r="C42" s="50" t="s">
        <v>20</v>
      </c>
      <c r="D42" s="84" t="s">
        <v>252</v>
      </c>
      <c r="E42" s="84" t="s">
        <v>253</v>
      </c>
      <c r="F42" s="11" t="s">
        <v>254</v>
      </c>
      <c r="G42" s="12" t="s">
        <v>88</v>
      </c>
      <c r="H42" s="58">
        <f>5.31*17697</f>
        <v>93971.069999999992</v>
      </c>
      <c r="I42" s="58">
        <f>H42/72</f>
        <v>1305.1537499999999</v>
      </c>
      <c r="J42" s="107">
        <v>5</v>
      </c>
      <c r="K42" s="58">
        <f>I42*J42</f>
        <v>6525.7687499999993</v>
      </c>
      <c r="L42" s="67"/>
      <c r="M42" s="67"/>
      <c r="N42" s="67"/>
      <c r="O42" s="67"/>
      <c r="P42" s="67"/>
      <c r="Q42" s="67"/>
      <c r="R42" s="67"/>
      <c r="S42" s="67"/>
      <c r="T42" s="58">
        <f>K42*10%</f>
        <v>652.57687499999997</v>
      </c>
      <c r="U42" s="58">
        <f>K42+L42+M42+P42+Q42+R42+S42+T42</f>
        <v>7178.345624999999</v>
      </c>
    </row>
    <row r="43" spans="1:21" s="49" customFormat="1" ht="43.5" customHeight="1" x14ac:dyDescent="0.2">
      <c r="A43" s="51">
        <v>18</v>
      </c>
      <c r="B43" s="105" t="s">
        <v>86</v>
      </c>
      <c r="C43" s="50" t="s">
        <v>20</v>
      </c>
      <c r="D43" s="50" t="s">
        <v>87</v>
      </c>
      <c r="E43" s="50" t="s">
        <v>222</v>
      </c>
      <c r="F43" s="12" t="s">
        <v>50</v>
      </c>
      <c r="G43" s="12" t="s">
        <v>88</v>
      </c>
      <c r="H43" s="58">
        <f>5.31*17697</f>
        <v>93971.069999999992</v>
      </c>
      <c r="I43" s="58">
        <f t="shared" ref="I43:I52" si="5">H43/72</f>
        <v>1305.1537499999999</v>
      </c>
      <c r="J43" s="107">
        <v>9.4</v>
      </c>
      <c r="K43" s="58">
        <f t="shared" ref="K43:K52" si="6">I43*J43</f>
        <v>12268.445250000001</v>
      </c>
      <c r="L43" s="67"/>
      <c r="M43" s="67"/>
      <c r="N43" s="67"/>
      <c r="O43" s="67"/>
      <c r="P43" s="67"/>
      <c r="Q43" s="67"/>
      <c r="R43" s="67"/>
      <c r="S43" s="67"/>
      <c r="T43" s="58">
        <f t="shared" ref="T43:T52" si="7">K43*10%</f>
        <v>1226.8445250000002</v>
      </c>
      <c r="U43" s="58">
        <f t="shared" ref="U43:U52" si="8">K43+L43+M43+P43+Q43+R43+S43+T43</f>
        <v>13495.289775000001</v>
      </c>
    </row>
    <row r="44" spans="1:21" ht="33" customHeight="1" x14ac:dyDescent="0.2">
      <c r="A44" s="51">
        <v>19</v>
      </c>
      <c r="B44" s="105" t="s">
        <v>86</v>
      </c>
      <c r="C44" s="50" t="s">
        <v>20</v>
      </c>
      <c r="D44" s="86" t="s">
        <v>60</v>
      </c>
      <c r="E44" s="86" t="s">
        <v>267</v>
      </c>
      <c r="F44" s="11" t="s">
        <v>63</v>
      </c>
      <c r="G44" s="13" t="s">
        <v>88</v>
      </c>
      <c r="H44" s="58">
        <f>5.31*17697</f>
        <v>93971.069999999992</v>
      </c>
      <c r="I44" s="58">
        <f t="shared" si="5"/>
        <v>1305.1537499999999</v>
      </c>
      <c r="J44" s="108">
        <v>2.2000000000000002</v>
      </c>
      <c r="K44" s="58">
        <f t="shared" si="6"/>
        <v>2871.3382500000002</v>
      </c>
      <c r="L44" s="67"/>
      <c r="M44" s="67"/>
      <c r="N44" s="67"/>
      <c r="O44" s="67"/>
      <c r="P44" s="67"/>
      <c r="Q44" s="67"/>
      <c r="R44" s="67"/>
      <c r="S44" s="67"/>
      <c r="T44" s="58">
        <f t="shared" si="7"/>
        <v>287.13382500000006</v>
      </c>
      <c r="U44" s="58">
        <f t="shared" si="8"/>
        <v>3158.4720750000001</v>
      </c>
    </row>
    <row r="45" spans="1:21" s="49" customFormat="1" ht="48" customHeight="1" x14ac:dyDescent="0.2">
      <c r="A45" s="51">
        <v>20</v>
      </c>
      <c r="B45" s="105" t="s">
        <v>86</v>
      </c>
      <c r="C45" s="50" t="s">
        <v>20</v>
      </c>
      <c r="D45" s="50" t="s">
        <v>87</v>
      </c>
      <c r="E45" s="50" t="s">
        <v>287</v>
      </c>
      <c r="F45" s="12" t="s">
        <v>288</v>
      </c>
      <c r="G45" s="12" t="s">
        <v>88</v>
      </c>
      <c r="H45" s="58">
        <f>4.84*17697</f>
        <v>85653.48</v>
      </c>
      <c r="I45" s="58">
        <f t="shared" si="5"/>
        <v>1189.6316666666667</v>
      </c>
      <c r="J45" s="107">
        <v>9.4</v>
      </c>
      <c r="K45" s="58">
        <f t="shared" si="6"/>
        <v>11182.537666666667</v>
      </c>
      <c r="L45" s="67"/>
      <c r="M45" s="67"/>
      <c r="N45" s="67"/>
      <c r="O45" s="67"/>
      <c r="P45" s="67"/>
      <c r="Q45" s="67"/>
      <c r="R45" s="67"/>
      <c r="S45" s="67"/>
      <c r="T45" s="58">
        <f t="shared" si="7"/>
        <v>1118.2537666666667</v>
      </c>
      <c r="U45" s="58">
        <f t="shared" si="8"/>
        <v>12300.791433333334</v>
      </c>
    </row>
    <row r="46" spans="1:21" ht="45.75" customHeight="1" x14ac:dyDescent="0.2">
      <c r="A46" s="51">
        <v>21</v>
      </c>
      <c r="B46" s="105" t="s">
        <v>86</v>
      </c>
      <c r="C46" s="50" t="s">
        <v>20</v>
      </c>
      <c r="D46" s="50" t="s">
        <v>92</v>
      </c>
      <c r="E46" s="50" t="s">
        <v>191</v>
      </c>
      <c r="F46" s="11" t="s">
        <v>260</v>
      </c>
      <c r="G46" s="12" t="s">
        <v>88</v>
      </c>
      <c r="H46" s="58">
        <f>4.84*17697</f>
        <v>85653.48</v>
      </c>
      <c r="I46" s="58">
        <f t="shared" si="5"/>
        <v>1189.6316666666667</v>
      </c>
      <c r="J46" s="109">
        <v>5.6</v>
      </c>
      <c r="K46" s="58">
        <f t="shared" si="6"/>
        <v>6661.9373333333333</v>
      </c>
      <c r="L46" s="67"/>
      <c r="M46" s="67"/>
      <c r="N46" s="67"/>
      <c r="O46" s="67"/>
      <c r="P46" s="67"/>
      <c r="Q46" s="67"/>
      <c r="R46" s="67"/>
      <c r="S46" s="67"/>
      <c r="T46" s="58">
        <f t="shared" si="7"/>
        <v>666.1937333333334</v>
      </c>
      <c r="U46" s="58">
        <f t="shared" si="8"/>
        <v>7328.1310666666668</v>
      </c>
    </row>
    <row r="47" spans="1:21" ht="43.5" customHeight="1" x14ac:dyDescent="0.2">
      <c r="A47" s="51">
        <v>22</v>
      </c>
      <c r="B47" s="105" t="s">
        <v>86</v>
      </c>
      <c r="C47" s="50" t="s">
        <v>20</v>
      </c>
      <c r="D47" s="50" t="s">
        <v>100</v>
      </c>
      <c r="E47" s="50" t="s">
        <v>220</v>
      </c>
      <c r="F47" s="12" t="s">
        <v>261</v>
      </c>
      <c r="G47" s="12" t="s">
        <v>88</v>
      </c>
      <c r="H47" s="58">
        <f>5.31*17697</f>
        <v>93971.069999999992</v>
      </c>
      <c r="I47" s="58">
        <f t="shared" si="5"/>
        <v>1305.1537499999999</v>
      </c>
      <c r="J47" s="107">
        <v>4.8</v>
      </c>
      <c r="K47" s="58">
        <f t="shared" si="6"/>
        <v>6264.7379999999994</v>
      </c>
      <c r="L47" s="67"/>
      <c r="M47" s="67"/>
      <c r="N47" s="67"/>
      <c r="O47" s="67"/>
      <c r="P47" s="67"/>
      <c r="Q47" s="67"/>
      <c r="R47" s="67"/>
      <c r="S47" s="67"/>
      <c r="T47" s="58">
        <f t="shared" si="7"/>
        <v>626.47379999999998</v>
      </c>
      <c r="U47" s="58">
        <f t="shared" si="8"/>
        <v>6891.2117999999991</v>
      </c>
    </row>
    <row r="48" spans="1:21" ht="45" customHeight="1" x14ac:dyDescent="0.2">
      <c r="A48" s="51">
        <v>23</v>
      </c>
      <c r="B48" s="105" t="s">
        <v>86</v>
      </c>
      <c r="C48" s="50" t="s">
        <v>20</v>
      </c>
      <c r="D48" s="50" t="s">
        <v>98</v>
      </c>
      <c r="E48" s="50" t="s">
        <v>99</v>
      </c>
      <c r="F48" s="12" t="s">
        <v>308</v>
      </c>
      <c r="G48" s="13" t="s">
        <v>88</v>
      </c>
      <c r="H48" s="58">
        <f>5.03*17697</f>
        <v>89015.91</v>
      </c>
      <c r="I48" s="58">
        <f t="shared" si="5"/>
        <v>1236.3320833333335</v>
      </c>
      <c r="J48" s="107">
        <v>1.4</v>
      </c>
      <c r="K48" s="58">
        <f t="shared" si="6"/>
        <v>1730.8649166666667</v>
      </c>
      <c r="L48" s="67"/>
      <c r="M48" s="67"/>
      <c r="N48" s="67"/>
      <c r="O48" s="67"/>
      <c r="P48" s="67"/>
      <c r="Q48" s="67"/>
      <c r="R48" s="67"/>
      <c r="S48" s="67"/>
      <c r="T48" s="58">
        <f t="shared" si="7"/>
        <v>173.08649166666669</v>
      </c>
      <c r="U48" s="58">
        <f t="shared" si="8"/>
        <v>1903.9514083333333</v>
      </c>
    </row>
    <row r="49" spans="1:22" ht="45.75" customHeight="1" x14ac:dyDescent="0.2">
      <c r="A49" s="51">
        <v>24</v>
      </c>
      <c r="B49" s="105" t="s">
        <v>86</v>
      </c>
      <c r="C49" s="50" t="s">
        <v>20</v>
      </c>
      <c r="D49" s="86" t="s">
        <v>72</v>
      </c>
      <c r="E49" s="86" t="s">
        <v>73</v>
      </c>
      <c r="F49" s="12" t="s">
        <v>213</v>
      </c>
      <c r="G49" s="13" t="s">
        <v>88</v>
      </c>
      <c r="H49" s="58">
        <f>5.03*17697</f>
        <v>89015.91</v>
      </c>
      <c r="I49" s="58">
        <f t="shared" si="5"/>
        <v>1236.3320833333335</v>
      </c>
      <c r="J49" s="107">
        <v>0.4</v>
      </c>
      <c r="K49" s="58">
        <f t="shared" si="6"/>
        <v>494.53283333333343</v>
      </c>
      <c r="L49" s="67"/>
      <c r="M49" s="67"/>
      <c r="N49" s="67"/>
      <c r="O49" s="67"/>
      <c r="P49" s="67"/>
      <c r="Q49" s="67"/>
      <c r="R49" s="67"/>
      <c r="S49" s="67"/>
      <c r="T49" s="58">
        <f t="shared" si="7"/>
        <v>49.453283333333346</v>
      </c>
      <c r="U49" s="58">
        <f t="shared" si="8"/>
        <v>543.98611666666682</v>
      </c>
    </row>
    <row r="50" spans="1:22" ht="34.5" customHeight="1" x14ac:dyDescent="0.2">
      <c r="A50" s="51">
        <v>25</v>
      </c>
      <c r="B50" s="50" t="s">
        <v>86</v>
      </c>
      <c r="C50" s="50" t="s">
        <v>20</v>
      </c>
      <c r="D50" s="50" t="s">
        <v>281</v>
      </c>
      <c r="E50" s="50" t="s">
        <v>282</v>
      </c>
      <c r="F50" s="78" t="s">
        <v>283</v>
      </c>
      <c r="G50" s="13" t="s">
        <v>88</v>
      </c>
      <c r="H50" s="58">
        <f>5.31*17697</f>
        <v>93971.069999999992</v>
      </c>
      <c r="I50" s="58">
        <f t="shared" si="5"/>
        <v>1305.1537499999999</v>
      </c>
      <c r="J50" s="107">
        <v>2.8</v>
      </c>
      <c r="K50" s="58">
        <f t="shared" si="6"/>
        <v>3654.4304999999995</v>
      </c>
      <c r="L50" s="67"/>
      <c r="M50" s="67"/>
      <c r="N50" s="67"/>
      <c r="O50" s="67"/>
      <c r="P50" s="67"/>
      <c r="Q50" s="67"/>
      <c r="R50" s="67"/>
      <c r="S50" s="67"/>
      <c r="T50" s="58">
        <f t="shared" si="7"/>
        <v>365.44304999999997</v>
      </c>
      <c r="U50" s="58">
        <f t="shared" si="8"/>
        <v>4019.8735499999993</v>
      </c>
    </row>
    <row r="51" spans="1:22" ht="45" customHeight="1" x14ac:dyDescent="0.2">
      <c r="A51" s="51">
        <v>26</v>
      </c>
      <c r="B51" s="50" t="s">
        <v>86</v>
      </c>
      <c r="C51" s="50" t="s">
        <v>20</v>
      </c>
      <c r="D51" s="50" t="s">
        <v>104</v>
      </c>
      <c r="E51" s="50" t="s">
        <v>105</v>
      </c>
      <c r="F51" s="12" t="s">
        <v>106</v>
      </c>
      <c r="G51" s="12" t="s">
        <v>218</v>
      </c>
      <c r="H51" s="58">
        <f>5.31*17697</f>
        <v>93971.069999999992</v>
      </c>
      <c r="I51" s="58">
        <f t="shared" si="5"/>
        <v>1305.1537499999999</v>
      </c>
      <c r="J51" s="109">
        <v>14.4</v>
      </c>
      <c r="K51" s="58">
        <f t="shared" si="6"/>
        <v>18794.214</v>
      </c>
      <c r="L51" s="67"/>
      <c r="M51" s="67"/>
      <c r="N51" s="67"/>
      <c r="O51" s="67"/>
      <c r="P51" s="67"/>
      <c r="Q51" s="67"/>
      <c r="R51" s="67"/>
      <c r="S51" s="67"/>
      <c r="T51" s="58">
        <f t="shared" si="7"/>
        <v>1879.4214000000002</v>
      </c>
      <c r="U51" s="58">
        <f t="shared" si="8"/>
        <v>20673.635399999999</v>
      </c>
    </row>
    <row r="52" spans="1:22" ht="30.75" customHeight="1" x14ac:dyDescent="0.2">
      <c r="A52" s="51">
        <v>27</v>
      </c>
      <c r="B52" s="50" t="s">
        <v>86</v>
      </c>
      <c r="C52" s="50" t="s">
        <v>20</v>
      </c>
      <c r="D52" s="50"/>
      <c r="E52" s="50"/>
      <c r="F52" s="12" t="s">
        <v>85</v>
      </c>
      <c r="G52" s="12" t="s">
        <v>88</v>
      </c>
      <c r="H52" s="58">
        <f>4.84*17697</f>
        <v>85653.48</v>
      </c>
      <c r="I52" s="58">
        <f t="shared" si="5"/>
        <v>1189.6316666666667</v>
      </c>
      <c r="J52" s="109">
        <v>2.2000000000000002</v>
      </c>
      <c r="K52" s="58">
        <f t="shared" si="6"/>
        <v>2617.1896666666667</v>
      </c>
      <c r="L52" s="67"/>
      <c r="M52" s="67"/>
      <c r="N52" s="67"/>
      <c r="O52" s="67"/>
      <c r="P52" s="67"/>
      <c r="Q52" s="67"/>
      <c r="R52" s="67"/>
      <c r="S52" s="67"/>
      <c r="T52" s="58">
        <f t="shared" si="7"/>
        <v>261.71896666666669</v>
      </c>
      <c r="U52" s="58">
        <f t="shared" si="8"/>
        <v>2878.9086333333335</v>
      </c>
    </row>
    <row r="53" spans="1:22" ht="15" x14ac:dyDescent="0.2">
      <c r="A53" s="78"/>
      <c r="B53" s="135"/>
      <c r="C53" s="135"/>
      <c r="D53" s="136"/>
      <c r="E53" s="6"/>
      <c r="F53" s="6"/>
      <c r="G53" s="6"/>
      <c r="H53" s="58"/>
      <c r="I53" s="67"/>
      <c r="J53" s="110">
        <f>SUM(J42:J52)</f>
        <v>57.599999999999994</v>
      </c>
      <c r="K53" s="60">
        <f>SUM(K42:K52)</f>
        <v>73065.997166666668</v>
      </c>
      <c r="L53" s="60">
        <f t="shared" ref="L53:U53" si="9">SUM(L42:L52)</f>
        <v>0</v>
      </c>
      <c r="M53" s="60">
        <f t="shared" si="9"/>
        <v>0</v>
      </c>
      <c r="N53" s="60">
        <f t="shared" si="9"/>
        <v>0</v>
      </c>
      <c r="O53" s="60">
        <f t="shared" si="9"/>
        <v>0</v>
      </c>
      <c r="P53" s="60">
        <f t="shared" si="9"/>
        <v>0</v>
      </c>
      <c r="Q53" s="60">
        <f t="shared" si="9"/>
        <v>0</v>
      </c>
      <c r="R53" s="60">
        <f t="shared" si="9"/>
        <v>0</v>
      </c>
      <c r="S53" s="60">
        <f t="shared" si="9"/>
        <v>0</v>
      </c>
      <c r="T53" s="60">
        <f t="shared" si="9"/>
        <v>7306.5997166666666</v>
      </c>
      <c r="U53" s="60">
        <f t="shared" si="9"/>
        <v>80372.596883333346</v>
      </c>
    </row>
    <row r="54" spans="1:22" ht="25.5" customHeight="1" x14ac:dyDescent="0.2">
      <c r="A54" s="78"/>
      <c r="B54" s="137" t="s">
        <v>349</v>
      </c>
      <c r="C54" s="137"/>
      <c r="D54" s="138"/>
      <c r="E54" s="6"/>
      <c r="F54" s="6"/>
      <c r="G54" s="6"/>
      <c r="H54" s="67"/>
      <c r="I54" s="67"/>
      <c r="J54" s="110">
        <f>J41+J53</f>
        <v>158</v>
      </c>
      <c r="K54" s="60">
        <f>K41+K53</f>
        <v>196098.244875</v>
      </c>
      <c r="L54" s="60">
        <f t="shared" ref="L54:U54" si="10">L41+L53</f>
        <v>0</v>
      </c>
      <c r="M54" s="60">
        <f t="shared" si="10"/>
        <v>0</v>
      </c>
      <c r="N54" s="60">
        <f t="shared" si="10"/>
        <v>0</v>
      </c>
      <c r="O54" s="60">
        <f t="shared" si="10"/>
        <v>0</v>
      </c>
      <c r="P54" s="60">
        <f t="shared" si="10"/>
        <v>0</v>
      </c>
      <c r="Q54" s="60">
        <f t="shared" si="10"/>
        <v>0</v>
      </c>
      <c r="R54" s="60">
        <f t="shared" si="10"/>
        <v>0</v>
      </c>
      <c r="S54" s="60">
        <f t="shared" si="10"/>
        <v>0</v>
      </c>
      <c r="T54" s="60">
        <f t="shared" si="10"/>
        <v>19609.824487499998</v>
      </c>
      <c r="U54" s="60">
        <f t="shared" si="10"/>
        <v>215708.06936250001</v>
      </c>
      <c r="V54" s="111"/>
    </row>
  </sheetData>
  <mergeCells count="23">
    <mergeCell ref="B53:D53"/>
    <mergeCell ref="B54:D54"/>
    <mergeCell ref="M3:S3"/>
    <mergeCell ref="L22:S22"/>
    <mergeCell ref="T22:T24"/>
    <mergeCell ref="F22:F24"/>
    <mergeCell ref="G22:G24"/>
    <mergeCell ref="H22:H24"/>
    <mergeCell ref="I22:I24"/>
    <mergeCell ref="J22:J24"/>
    <mergeCell ref="K22:K24"/>
    <mergeCell ref="U22:U24"/>
    <mergeCell ref="L23:L24"/>
    <mergeCell ref="M23:M24"/>
    <mergeCell ref="N23:P23"/>
    <mergeCell ref="Q23:Q24"/>
    <mergeCell ref="R23:R24"/>
    <mergeCell ref="S23:S24"/>
    <mergeCell ref="A22:A24"/>
    <mergeCell ref="B22:B24"/>
    <mergeCell ref="C22:C24"/>
    <mergeCell ref="D22:D24"/>
    <mergeCell ref="E22:E24"/>
  </mergeCells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view="pageBreakPreview" topLeftCell="A40" zoomScale="60" zoomScaleNormal="60" workbookViewId="0">
      <selection activeCell="A59" sqref="A59:XFD64"/>
    </sheetView>
  </sheetViews>
  <sheetFormatPr defaultRowHeight="12.75" x14ac:dyDescent="0.2"/>
  <cols>
    <col min="1" max="1" width="4" customWidth="1"/>
    <col min="2" max="2" width="25.7109375" customWidth="1"/>
    <col min="3" max="3" width="12.42578125" customWidth="1"/>
    <col min="4" max="4" width="25.28515625" customWidth="1"/>
    <col min="5" max="5" width="16.140625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7.42578125" customWidth="1"/>
    <col min="11" max="11" width="9.85546875" customWidth="1"/>
    <col min="14" max="15" width="8.5703125" customWidth="1"/>
    <col min="16" max="16" width="10" bestFit="1" customWidth="1"/>
    <col min="17" max="17" width="20.85546875" customWidth="1"/>
    <col min="18" max="18" width="24.140625" customWidth="1"/>
    <col min="19" max="19" width="15" customWidth="1"/>
    <col min="20" max="20" width="10" bestFit="1" customWidth="1"/>
    <col min="21" max="21" width="10.710937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290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4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5" t="s">
        <v>2</v>
      </c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3</v>
      </c>
      <c r="Q12" s="4"/>
      <c r="R12" s="4"/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84</v>
      </c>
      <c r="Q13" s="4"/>
      <c r="R13" s="17"/>
      <c r="S13" s="17"/>
      <c r="T13" s="17"/>
      <c r="U13" s="17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113</v>
      </c>
      <c r="Q14" s="4"/>
      <c r="R14" s="4" t="s">
        <v>114</v>
      </c>
      <c r="S14" s="4"/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115</v>
      </c>
      <c r="Q15" s="4"/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116</v>
      </c>
      <c r="Q16" s="4"/>
      <c r="R16" s="4"/>
      <c r="S16" s="4">
        <v>50</v>
      </c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79</v>
      </c>
      <c r="Q17" s="4">
        <v>50</v>
      </c>
      <c r="R17" s="4"/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 t="s">
        <v>117</v>
      </c>
      <c r="Q18" s="4"/>
      <c r="R18" s="4"/>
      <c r="S18" s="4"/>
      <c r="T18" s="4"/>
      <c r="U18" s="4"/>
    </row>
    <row r="19" spans="1:2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4"/>
      <c r="O19" s="4"/>
      <c r="P19" s="4" t="s">
        <v>118</v>
      </c>
      <c r="Q19" s="4"/>
      <c r="R19" s="4">
        <v>410.4</v>
      </c>
      <c r="S19" s="4"/>
      <c r="T19" s="4"/>
      <c r="U19" s="4"/>
    </row>
    <row r="20" spans="1:21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6.5" customHeight="1" x14ac:dyDescent="0.2">
      <c r="A22" s="122" t="s">
        <v>0</v>
      </c>
      <c r="B22" s="122" t="s">
        <v>4</v>
      </c>
      <c r="C22" s="122" t="s">
        <v>5</v>
      </c>
      <c r="D22" s="125" t="s">
        <v>11</v>
      </c>
      <c r="E22" s="128" t="s">
        <v>6</v>
      </c>
      <c r="F22" s="122" t="s">
        <v>7</v>
      </c>
      <c r="G22" s="122" t="s">
        <v>26</v>
      </c>
      <c r="H22" s="122" t="s">
        <v>16</v>
      </c>
      <c r="I22" s="122" t="s">
        <v>21</v>
      </c>
      <c r="J22" s="122" t="s">
        <v>8</v>
      </c>
      <c r="K22" s="122" t="s">
        <v>17</v>
      </c>
      <c r="L22" s="131" t="s">
        <v>9</v>
      </c>
      <c r="M22" s="131"/>
      <c r="N22" s="131"/>
      <c r="O22" s="131"/>
      <c r="P22" s="131"/>
      <c r="Q22" s="131"/>
      <c r="R22" s="131"/>
      <c r="S22" s="131"/>
      <c r="T22" s="122" t="s">
        <v>27</v>
      </c>
      <c r="U22" s="122" t="s">
        <v>14</v>
      </c>
    </row>
    <row r="23" spans="1:21" ht="21" customHeight="1" x14ac:dyDescent="0.2">
      <c r="A23" s="123"/>
      <c r="B23" s="123"/>
      <c r="C23" s="123"/>
      <c r="D23" s="126"/>
      <c r="E23" s="129"/>
      <c r="F23" s="123"/>
      <c r="G23" s="123"/>
      <c r="H23" s="123"/>
      <c r="I23" s="123"/>
      <c r="J23" s="123"/>
      <c r="K23" s="123"/>
      <c r="L23" s="122" t="s">
        <v>12</v>
      </c>
      <c r="M23" s="122" t="s">
        <v>13</v>
      </c>
      <c r="N23" s="131" t="s">
        <v>15</v>
      </c>
      <c r="O23" s="131"/>
      <c r="P23" s="131"/>
      <c r="Q23" s="122" t="s">
        <v>30</v>
      </c>
      <c r="R23" s="122" t="s">
        <v>31</v>
      </c>
      <c r="S23" s="122" t="s">
        <v>25</v>
      </c>
      <c r="T23" s="123"/>
      <c r="U23" s="123"/>
    </row>
    <row r="24" spans="1:21" ht="27.75" customHeight="1" x14ac:dyDescent="0.2">
      <c r="A24" s="124"/>
      <c r="B24" s="123"/>
      <c r="C24" s="123"/>
      <c r="D24" s="127"/>
      <c r="E24" s="130"/>
      <c r="F24" s="124"/>
      <c r="G24" s="124"/>
      <c r="H24" s="124"/>
      <c r="I24" s="124"/>
      <c r="J24" s="124"/>
      <c r="K24" s="124"/>
      <c r="L24" s="124"/>
      <c r="M24" s="124"/>
      <c r="N24" s="6" t="s">
        <v>18</v>
      </c>
      <c r="O24" s="6" t="s">
        <v>24</v>
      </c>
      <c r="P24" s="6" t="s">
        <v>19</v>
      </c>
      <c r="Q24" s="124"/>
      <c r="R24" s="124"/>
      <c r="S24" s="124"/>
      <c r="T24" s="124"/>
      <c r="U24" s="124"/>
    </row>
    <row r="25" spans="1:21" ht="43.5" customHeight="1" x14ac:dyDescent="0.2">
      <c r="A25" s="10">
        <v>1</v>
      </c>
      <c r="B25" s="37" t="s">
        <v>168</v>
      </c>
      <c r="C25" s="36" t="s">
        <v>20</v>
      </c>
      <c r="D25" s="79" t="s">
        <v>60</v>
      </c>
      <c r="E25" s="38" t="s">
        <v>169</v>
      </c>
      <c r="F25" s="27" t="s">
        <v>170</v>
      </c>
      <c r="G25" s="14" t="s">
        <v>88</v>
      </c>
      <c r="H25" s="61">
        <f>5.31*17697</f>
        <v>93971.069999999992</v>
      </c>
      <c r="I25" s="61">
        <f>H25/72</f>
        <v>1305.1537499999999</v>
      </c>
      <c r="J25" s="13">
        <v>10</v>
      </c>
      <c r="K25" s="61">
        <f>I25*J25</f>
        <v>13051.537499999999</v>
      </c>
      <c r="L25" s="61"/>
      <c r="M25" s="61"/>
      <c r="N25" s="14"/>
      <c r="O25" s="14"/>
      <c r="P25" s="61">
        <f>(17697*N25)/72*O25</f>
        <v>0</v>
      </c>
      <c r="Q25" s="61"/>
      <c r="R25" s="61"/>
      <c r="S25" s="61"/>
      <c r="T25" s="61">
        <f>K25*10%</f>
        <v>1305.1537499999999</v>
      </c>
      <c r="U25" s="61">
        <f>K25+L25+M25+P25+Q25+R25+S25+T25</f>
        <v>14356.691249999998</v>
      </c>
    </row>
    <row r="26" spans="1:21" ht="42" customHeight="1" x14ac:dyDescent="0.2">
      <c r="A26" s="10">
        <v>2</v>
      </c>
      <c r="B26" s="39" t="s">
        <v>171</v>
      </c>
      <c r="C26" s="36"/>
      <c r="D26" s="80" t="s">
        <v>172</v>
      </c>
      <c r="E26" s="36" t="s">
        <v>173</v>
      </c>
      <c r="F26" s="27" t="s">
        <v>174</v>
      </c>
      <c r="G26" s="14" t="s">
        <v>88</v>
      </c>
      <c r="H26" s="61">
        <f>5.31*17697</f>
        <v>93971.069999999992</v>
      </c>
      <c r="I26" s="61">
        <f t="shared" ref="I26:I56" si="0">H26/72</f>
        <v>1305.1537499999999</v>
      </c>
      <c r="J26" s="13">
        <v>3.6</v>
      </c>
      <c r="K26" s="61">
        <f t="shared" ref="K26:K56" si="1">I26*J26</f>
        <v>4698.5535</v>
      </c>
      <c r="L26" s="61"/>
      <c r="M26" s="61"/>
      <c r="N26" s="14"/>
      <c r="O26" s="14"/>
      <c r="P26" s="61">
        <f t="shared" ref="P26:P56" si="2">(17697*N26)/72*O26</f>
        <v>0</v>
      </c>
      <c r="Q26" s="61"/>
      <c r="R26" s="61"/>
      <c r="S26" s="61"/>
      <c r="T26" s="61">
        <f t="shared" ref="T26:T56" si="3">K26*10%</f>
        <v>469.85535000000004</v>
      </c>
      <c r="U26" s="61">
        <f t="shared" ref="U26:U56" si="4">K26+L26+M26+P26+Q26+R26+S26+T26</f>
        <v>5168.4088499999998</v>
      </c>
    </row>
    <row r="27" spans="1:21" ht="53.45" customHeight="1" x14ac:dyDescent="0.2">
      <c r="A27" s="10">
        <v>3</v>
      </c>
      <c r="B27" s="37" t="s">
        <v>175</v>
      </c>
      <c r="C27" s="36" t="s">
        <v>20</v>
      </c>
      <c r="D27" s="81" t="s">
        <v>44</v>
      </c>
      <c r="E27" s="36" t="s">
        <v>176</v>
      </c>
      <c r="F27" s="27" t="s">
        <v>102</v>
      </c>
      <c r="G27" s="14" t="s">
        <v>88</v>
      </c>
      <c r="H27" s="61">
        <f>4.84*17697</f>
        <v>85653.48</v>
      </c>
      <c r="I27" s="61">
        <f t="shared" si="0"/>
        <v>1189.6316666666667</v>
      </c>
      <c r="J27" s="13">
        <v>7.8</v>
      </c>
      <c r="K27" s="61">
        <f t="shared" si="1"/>
        <v>9279.1270000000004</v>
      </c>
      <c r="L27" s="61"/>
      <c r="M27" s="61"/>
      <c r="N27" s="14"/>
      <c r="O27" s="14"/>
      <c r="P27" s="61">
        <f t="shared" si="2"/>
        <v>0</v>
      </c>
      <c r="Q27" s="61"/>
      <c r="R27" s="61"/>
      <c r="S27" s="61"/>
      <c r="T27" s="61">
        <f t="shared" si="3"/>
        <v>927.91270000000009</v>
      </c>
      <c r="U27" s="61">
        <f t="shared" si="4"/>
        <v>10207.039700000001</v>
      </c>
    </row>
    <row r="28" spans="1:21" ht="38.25" x14ac:dyDescent="0.2">
      <c r="A28" s="10">
        <v>4</v>
      </c>
      <c r="B28" s="37" t="s">
        <v>119</v>
      </c>
      <c r="C28" s="36" t="s">
        <v>20</v>
      </c>
      <c r="D28" s="81" t="s">
        <v>39</v>
      </c>
      <c r="E28" s="36" t="s">
        <v>53</v>
      </c>
      <c r="F28" s="27" t="s">
        <v>36</v>
      </c>
      <c r="G28" s="14" t="s">
        <v>88</v>
      </c>
      <c r="H28" s="58">
        <f>4.49*17697</f>
        <v>79459.53</v>
      </c>
      <c r="I28" s="61">
        <f t="shared" si="0"/>
        <v>1103.6045833333333</v>
      </c>
      <c r="J28" s="12">
        <v>15.6</v>
      </c>
      <c r="K28" s="61">
        <f t="shared" si="1"/>
        <v>17216.231499999998</v>
      </c>
      <c r="L28" s="58"/>
      <c r="M28" s="58"/>
      <c r="N28" s="28"/>
      <c r="O28" s="28"/>
      <c r="P28" s="61">
        <f t="shared" si="2"/>
        <v>0</v>
      </c>
      <c r="Q28" s="58"/>
      <c r="R28" s="58"/>
      <c r="S28" s="58"/>
      <c r="T28" s="61">
        <f t="shared" si="3"/>
        <v>1721.6231499999999</v>
      </c>
      <c r="U28" s="61">
        <f>K28+L28+M28+P28+Q28+R28+S28+T28</f>
        <v>18937.854649999997</v>
      </c>
    </row>
    <row r="29" spans="1:21" ht="51" x14ac:dyDescent="0.2">
      <c r="A29" s="10">
        <v>5</v>
      </c>
      <c r="B29" s="37" t="s">
        <v>120</v>
      </c>
      <c r="C29" s="36" t="s">
        <v>20</v>
      </c>
      <c r="D29" s="81" t="s">
        <v>69</v>
      </c>
      <c r="E29" s="36" t="s">
        <v>70</v>
      </c>
      <c r="F29" s="27" t="s">
        <v>71</v>
      </c>
      <c r="G29" s="14" t="s">
        <v>88</v>
      </c>
      <c r="H29" s="58">
        <f>4.93*17697</f>
        <v>87246.209999999992</v>
      </c>
      <c r="I29" s="61">
        <f t="shared" si="0"/>
        <v>1211.7529166666666</v>
      </c>
      <c r="J29" s="12">
        <v>14.6</v>
      </c>
      <c r="K29" s="61">
        <f t="shared" si="1"/>
        <v>17691.592583333331</v>
      </c>
      <c r="L29" s="58"/>
      <c r="M29" s="58"/>
      <c r="N29" s="28"/>
      <c r="O29" s="28"/>
      <c r="P29" s="61">
        <f t="shared" si="2"/>
        <v>0</v>
      </c>
      <c r="Q29" s="58"/>
      <c r="R29" s="58"/>
      <c r="S29" s="58"/>
      <c r="T29" s="61">
        <f t="shared" si="3"/>
        <v>1769.1592583333331</v>
      </c>
      <c r="U29" s="61">
        <f t="shared" si="4"/>
        <v>19460.751841666664</v>
      </c>
    </row>
    <row r="30" spans="1:21" ht="38.25" x14ac:dyDescent="0.2">
      <c r="A30" s="10">
        <v>6</v>
      </c>
      <c r="B30" s="37" t="s">
        <v>120</v>
      </c>
      <c r="C30" s="36" t="s">
        <v>20</v>
      </c>
      <c r="D30" s="81" t="s">
        <v>44</v>
      </c>
      <c r="E30" s="36" t="s">
        <v>46</v>
      </c>
      <c r="F30" s="27" t="s">
        <v>47</v>
      </c>
      <c r="G30" s="14" t="s">
        <v>88</v>
      </c>
      <c r="H30" s="58">
        <f>4.57*17697</f>
        <v>80875.290000000008</v>
      </c>
      <c r="I30" s="61">
        <f t="shared" si="0"/>
        <v>1123.2679166666667</v>
      </c>
      <c r="J30" s="12">
        <v>14.6</v>
      </c>
      <c r="K30" s="61">
        <f t="shared" si="1"/>
        <v>16399.711583333334</v>
      </c>
      <c r="L30" s="58"/>
      <c r="M30" s="58"/>
      <c r="N30" s="28"/>
      <c r="O30" s="28"/>
      <c r="P30" s="61">
        <f t="shared" si="2"/>
        <v>0</v>
      </c>
      <c r="Q30" s="58"/>
      <c r="R30" s="58"/>
      <c r="S30" s="58"/>
      <c r="T30" s="61">
        <f t="shared" si="3"/>
        <v>1639.9711583333335</v>
      </c>
      <c r="U30" s="61">
        <f t="shared" si="4"/>
        <v>18039.682741666667</v>
      </c>
    </row>
    <row r="31" spans="1:21" ht="67.900000000000006" customHeight="1" x14ac:dyDescent="0.2">
      <c r="A31" s="10">
        <v>7</v>
      </c>
      <c r="B31" s="37" t="s">
        <v>177</v>
      </c>
      <c r="C31" s="36" t="s">
        <v>20</v>
      </c>
      <c r="D31" s="79" t="s">
        <v>163</v>
      </c>
      <c r="E31" s="38" t="s">
        <v>96</v>
      </c>
      <c r="F31" s="27" t="s">
        <v>97</v>
      </c>
      <c r="G31" s="14" t="s">
        <v>88</v>
      </c>
      <c r="H31" s="58">
        <f>4.84*17697</f>
        <v>85653.48</v>
      </c>
      <c r="I31" s="61">
        <f t="shared" si="0"/>
        <v>1189.6316666666667</v>
      </c>
      <c r="J31" s="12">
        <v>6.1</v>
      </c>
      <c r="K31" s="61">
        <f t="shared" si="1"/>
        <v>7256.7531666666664</v>
      </c>
      <c r="L31" s="58"/>
      <c r="M31" s="58"/>
      <c r="N31" s="28"/>
      <c r="O31" s="28"/>
      <c r="P31" s="61">
        <f t="shared" si="2"/>
        <v>0</v>
      </c>
      <c r="Q31" s="58"/>
      <c r="R31" s="58"/>
      <c r="S31" s="58"/>
      <c r="T31" s="61">
        <f t="shared" si="3"/>
        <v>725.67531666666673</v>
      </c>
      <c r="U31" s="61">
        <f t="shared" si="4"/>
        <v>7982.4284833333331</v>
      </c>
    </row>
    <row r="32" spans="1:21" ht="67.900000000000006" customHeight="1" x14ac:dyDescent="0.2">
      <c r="A32" s="10">
        <v>8</v>
      </c>
      <c r="B32" s="37" t="s">
        <v>178</v>
      </c>
      <c r="C32" s="36" t="s">
        <v>20</v>
      </c>
      <c r="D32" s="81" t="s">
        <v>179</v>
      </c>
      <c r="E32" s="36" t="s">
        <v>180</v>
      </c>
      <c r="F32" s="27" t="s">
        <v>181</v>
      </c>
      <c r="G32" s="14" t="s">
        <v>88</v>
      </c>
      <c r="H32" s="58">
        <f>5.21*17697</f>
        <v>92201.37</v>
      </c>
      <c r="I32" s="61">
        <f t="shared" si="0"/>
        <v>1280.5745833333333</v>
      </c>
      <c r="J32" s="12">
        <v>3.9</v>
      </c>
      <c r="K32" s="61">
        <f t="shared" si="1"/>
        <v>4994.2408749999995</v>
      </c>
      <c r="L32" s="58"/>
      <c r="M32" s="58"/>
      <c r="N32" s="28"/>
      <c r="O32" s="28"/>
      <c r="P32" s="61">
        <f t="shared" si="2"/>
        <v>0</v>
      </c>
      <c r="Q32" s="58"/>
      <c r="R32" s="58"/>
      <c r="S32" s="58"/>
      <c r="T32" s="61">
        <f t="shared" si="3"/>
        <v>499.42408749999998</v>
      </c>
      <c r="U32" s="61">
        <f t="shared" si="4"/>
        <v>5493.6649624999991</v>
      </c>
    </row>
    <row r="33" spans="1:21" ht="51" x14ac:dyDescent="0.2">
      <c r="A33" s="10">
        <v>9</v>
      </c>
      <c r="B33" s="37" t="s">
        <v>121</v>
      </c>
      <c r="C33" s="36" t="s">
        <v>20</v>
      </c>
      <c r="D33" s="79" t="s">
        <v>182</v>
      </c>
      <c r="E33" s="38" t="s">
        <v>54</v>
      </c>
      <c r="F33" s="27" t="s">
        <v>55</v>
      </c>
      <c r="G33" s="14" t="s">
        <v>88</v>
      </c>
      <c r="H33" s="58">
        <f>4.75*17697</f>
        <v>84060.75</v>
      </c>
      <c r="I33" s="61">
        <f t="shared" si="0"/>
        <v>1167.5104166666667</v>
      </c>
      <c r="J33" s="12">
        <v>10</v>
      </c>
      <c r="K33" s="61">
        <f t="shared" si="1"/>
        <v>11675.104166666668</v>
      </c>
      <c r="L33" s="58"/>
      <c r="M33" s="58"/>
      <c r="N33" s="28"/>
      <c r="O33" s="28"/>
      <c r="P33" s="61">
        <f t="shared" si="2"/>
        <v>0</v>
      </c>
      <c r="Q33" s="58"/>
      <c r="R33" s="58"/>
      <c r="S33" s="58"/>
      <c r="T33" s="61">
        <f t="shared" si="3"/>
        <v>1167.5104166666667</v>
      </c>
      <c r="U33" s="61">
        <f t="shared" si="4"/>
        <v>12842.614583333334</v>
      </c>
    </row>
    <row r="34" spans="1:21" ht="48.6" customHeight="1" x14ac:dyDescent="0.2">
      <c r="A34" s="10">
        <v>10</v>
      </c>
      <c r="B34" s="37" t="s">
        <v>129</v>
      </c>
      <c r="C34" s="36" t="s">
        <v>20</v>
      </c>
      <c r="D34" s="81" t="s">
        <v>33</v>
      </c>
      <c r="E34" s="36" t="s">
        <v>183</v>
      </c>
      <c r="F34" s="27" t="s">
        <v>307</v>
      </c>
      <c r="G34" s="14" t="s">
        <v>88</v>
      </c>
      <c r="H34" s="58">
        <f>4.75*17697</f>
        <v>84060.75</v>
      </c>
      <c r="I34" s="61">
        <f t="shared" si="0"/>
        <v>1167.5104166666667</v>
      </c>
      <c r="J34" s="12">
        <v>13</v>
      </c>
      <c r="K34" s="61">
        <f t="shared" si="1"/>
        <v>15177.635416666668</v>
      </c>
      <c r="L34" s="58"/>
      <c r="M34" s="58"/>
      <c r="N34" s="56">
        <v>0.2</v>
      </c>
      <c r="O34" s="28">
        <v>13</v>
      </c>
      <c r="P34" s="61">
        <f t="shared" si="2"/>
        <v>639.05833333333328</v>
      </c>
      <c r="Q34" s="58"/>
      <c r="R34" s="58"/>
      <c r="S34" s="58"/>
      <c r="T34" s="61">
        <f t="shared" si="3"/>
        <v>1517.7635416666669</v>
      </c>
      <c r="U34" s="61">
        <f t="shared" si="4"/>
        <v>17334.457291666666</v>
      </c>
    </row>
    <row r="35" spans="1:21" ht="51" customHeight="1" x14ac:dyDescent="0.2">
      <c r="A35" s="10">
        <v>11</v>
      </c>
      <c r="B35" s="37" t="s">
        <v>184</v>
      </c>
      <c r="C35" s="36" t="s">
        <v>20</v>
      </c>
      <c r="D35" s="79" t="s">
        <v>33</v>
      </c>
      <c r="E35" s="38" t="s">
        <v>43</v>
      </c>
      <c r="F35" s="27" t="s">
        <v>185</v>
      </c>
      <c r="G35" s="14" t="s">
        <v>88</v>
      </c>
      <c r="H35" s="58">
        <f>5.03*17697</f>
        <v>89015.91</v>
      </c>
      <c r="I35" s="61">
        <f t="shared" si="0"/>
        <v>1236.3320833333335</v>
      </c>
      <c r="J35" s="12">
        <v>20</v>
      </c>
      <c r="K35" s="61">
        <f t="shared" si="1"/>
        <v>24726.64166666667</v>
      </c>
      <c r="L35" s="58"/>
      <c r="M35" s="58"/>
      <c r="N35" s="28"/>
      <c r="O35" s="28"/>
      <c r="P35" s="61">
        <f t="shared" si="2"/>
        <v>0</v>
      </c>
      <c r="Q35" s="58"/>
      <c r="R35" s="58"/>
      <c r="S35" s="58"/>
      <c r="T35" s="61">
        <f t="shared" si="3"/>
        <v>2472.6641666666674</v>
      </c>
      <c r="U35" s="61">
        <f t="shared" si="4"/>
        <v>27199.305833333339</v>
      </c>
    </row>
    <row r="36" spans="1:21" ht="70.900000000000006" customHeight="1" x14ac:dyDescent="0.2">
      <c r="A36" s="10">
        <v>12</v>
      </c>
      <c r="B36" s="37" t="s">
        <v>186</v>
      </c>
      <c r="C36" s="36" t="s">
        <v>20</v>
      </c>
      <c r="D36" s="81" t="s">
        <v>41</v>
      </c>
      <c r="E36" s="36" t="s">
        <v>42</v>
      </c>
      <c r="F36" s="27" t="s">
        <v>187</v>
      </c>
      <c r="G36" s="14" t="s">
        <v>88</v>
      </c>
      <c r="H36" s="58">
        <f>4.66*17697</f>
        <v>82468.02</v>
      </c>
      <c r="I36" s="61">
        <f t="shared" si="0"/>
        <v>1145.3891666666668</v>
      </c>
      <c r="J36" s="12">
        <v>18.2</v>
      </c>
      <c r="K36" s="61">
        <f t="shared" si="1"/>
        <v>20846.082833333334</v>
      </c>
      <c r="L36" s="58"/>
      <c r="M36" s="58"/>
      <c r="N36" s="56">
        <v>0.25</v>
      </c>
      <c r="O36" s="28">
        <v>18.2</v>
      </c>
      <c r="P36" s="61">
        <f t="shared" si="2"/>
        <v>1118.3520833333332</v>
      </c>
      <c r="Q36" s="58"/>
      <c r="R36" s="58"/>
      <c r="S36" s="58"/>
      <c r="T36" s="61">
        <f t="shared" si="3"/>
        <v>2084.6082833333335</v>
      </c>
      <c r="U36" s="61">
        <f t="shared" si="4"/>
        <v>24049.0432</v>
      </c>
    </row>
    <row r="37" spans="1:21" ht="42" customHeight="1" x14ac:dyDescent="0.2">
      <c r="A37" s="10">
        <v>13</v>
      </c>
      <c r="B37" s="37" t="s">
        <v>188</v>
      </c>
      <c r="C37" s="36" t="s">
        <v>20</v>
      </c>
      <c r="D37" s="79" t="s">
        <v>189</v>
      </c>
      <c r="E37" s="40" t="s">
        <v>190</v>
      </c>
      <c r="F37" s="27" t="s">
        <v>345</v>
      </c>
      <c r="G37" s="14" t="s">
        <v>88</v>
      </c>
      <c r="H37" s="58">
        <f>5.21*17697</f>
        <v>92201.37</v>
      </c>
      <c r="I37" s="61">
        <f t="shared" si="0"/>
        <v>1280.5745833333333</v>
      </c>
      <c r="J37" s="12">
        <v>8</v>
      </c>
      <c r="K37" s="61">
        <f t="shared" si="1"/>
        <v>10244.596666666666</v>
      </c>
      <c r="L37" s="58"/>
      <c r="M37" s="58"/>
      <c r="N37" s="28"/>
      <c r="O37" s="28"/>
      <c r="P37" s="61">
        <f t="shared" si="2"/>
        <v>0</v>
      </c>
      <c r="Q37" s="58"/>
      <c r="R37" s="58"/>
      <c r="S37" s="58"/>
      <c r="T37" s="61">
        <f t="shared" si="3"/>
        <v>1024.4596666666666</v>
      </c>
      <c r="U37" s="61">
        <f t="shared" si="4"/>
        <v>11269.056333333334</v>
      </c>
    </row>
    <row r="38" spans="1:21" ht="50.25" customHeight="1" x14ac:dyDescent="0.2">
      <c r="A38" s="10">
        <v>14</v>
      </c>
      <c r="B38" s="37" t="s">
        <v>129</v>
      </c>
      <c r="C38" s="36" t="s">
        <v>20</v>
      </c>
      <c r="D38" s="79" t="s">
        <v>69</v>
      </c>
      <c r="E38" s="38" t="s">
        <v>191</v>
      </c>
      <c r="F38" s="27" t="s">
        <v>264</v>
      </c>
      <c r="G38" s="14" t="s">
        <v>88</v>
      </c>
      <c r="H38" s="58">
        <f>4.84*17697</f>
        <v>85653.48</v>
      </c>
      <c r="I38" s="61">
        <f t="shared" si="0"/>
        <v>1189.6316666666667</v>
      </c>
      <c r="J38" s="12">
        <v>5.2</v>
      </c>
      <c r="K38" s="61">
        <f t="shared" si="1"/>
        <v>6186.0846666666666</v>
      </c>
      <c r="L38" s="58"/>
      <c r="M38" s="58"/>
      <c r="N38" s="56">
        <v>0.2</v>
      </c>
      <c r="O38" s="28">
        <v>5.2</v>
      </c>
      <c r="P38" s="61">
        <f t="shared" si="2"/>
        <v>255.62333333333333</v>
      </c>
      <c r="Q38" s="58"/>
      <c r="R38" s="58"/>
      <c r="S38" s="58"/>
      <c r="T38" s="61">
        <f t="shared" si="3"/>
        <v>618.60846666666669</v>
      </c>
      <c r="U38" s="61">
        <f t="shared" si="4"/>
        <v>7060.3164666666662</v>
      </c>
    </row>
    <row r="39" spans="1:21" ht="47.25" customHeight="1" x14ac:dyDescent="0.2">
      <c r="A39" s="10">
        <v>15</v>
      </c>
      <c r="B39" s="37" t="s">
        <v>123</v>
      </c>
      <c r="C39" s="36" t="s">
        <v>20</v>
      </c>
      <c r="D39" s="79" t="s">
        <v>44</v>
      </c>
      <c r="E39" s="38" t="s">
        <v>68</v>
      </c>
      <c r="F39" s="27" t="s">
        <v>124</v>
      </c>
      <c r="G39" s="14" t="s">
        <v>88</v>
      </c>
      <c r="H39" s="58">
        <f>5.03*17697</f>
        <v>89015.91</v>
      </c>
      <c r="I39" s="61">
        <f t="shared" si="0"/>
        <v>1236.3320833333335</v>
      </c>
      <c r="J39" s="12">
        <v>7.8</v>
      </c>
      <c r="K39" s="61">
        <f t="shared" si="1"/>
        <v>9643.3902500000004</v>
      </c>
      <c r="L39" s="58"/>
      <c r="M39" s="58"/>
      <c r="N39" s="28"/>
      <c r="O39" s="28"/>
      <c r="P39" s="61">
        <f t="shared" si="2"/>
        <v>0</v>
      </c>
      <c r="Q39" s="58"/>
      <c r="R39" s="58"/>
      <c r="S39" s="58"/>
      <c r="T39" s="61">
        <f t="shared" si="3"/>
        <v>964.33902500000011</v>
      </c>
      <c r="U39" s="61">
        <f t="shared" si="4"/>
        <v>10607.729275</v>
      </c>
    </row>
    <row r="40" spans="1:21" ht="44.25" customHeight="1" x14ac:dyDescent="0.2">
      <c r="A40" s="10">
        <v>16</v>
      </c>
      <c r="B40" s="37" t="s">
        <v>125</v>
      </c>
      <c r="C40" s="36" t="s">
        <v>20</v>
      </c>
      <c r="D40" s="81" t="s">
        <v>32</v>
      </c>
      <c r="E40" s="36" t="s">
        <v>192</v>
      </c>
      <c r="F40" s="27" t="s">
        <v>127</v>
      </c>
      <c r="G40" s="14" t="s">
        <v>88</v>
      </c>
      <c r="H40" s="58">
        <f>5.31*17697</f>
        <v>93971.069999999992</v>
      </c>
      <c r="I40" s="61">
        <f t="shared" si="0"/>
        <v>1305.1537499999999</v>
      </c>
      <c r="J40" s="12">
        <v>7.2</v>
      </c>
      <c r="K40" s="61">
        <f t="shared" si="1"/>
        <v>9397.107</v>
      </c>
      <c r="L40" s="58"/>
      <c r="M40" s="58"/>
      <c r="N40" s="28"/>
      <c r="O40" s="28"/>
      <c r="P40" s="61">
        <f t="shared" si="2"/>
        <v>0</v>
      </c>
      <c r="Q40" s="58"/>
      <c r="R40" s="58"/>
      <c r="S40" s="58"/>
      <c r="T40" s="61">
        <f t="shared" si="3"/>
        <v>939.71070000000009</v>
      </c>
      <c r="U40" s="61">
        <f t="shared" si="4"/>
        <v>10336.8177</v>
      </c>
    </row>
    <row r="41" spans="1:21" ht="57.75" customHeight="1" x14ac:dyDescent="0.2">
      <c r="A41" s="10">
        <v>17</v>
      </c>
      <c r="B41" s="37" t="s">
        <v>193</v>
      </c>
      <c r="C41" s="36" t="s">
        <v>20</v>
      </c>
      <c r="D41" s="81" t="s">
        <v>56</v>
      </c>
      <c r="E41" s="36" t="s">
        <v>57</v>
      </c>
      <c r="F41" s="27" t="s">
        <v>58</v>
      </c>
      <c r="G41" s="14" t="s">
        <v>88</v>
      </c>
      <c r="H41" s="58">
        <f>5.31*17697</f>
        <v>93971.069999999992</v>
      </c>
      <c r="I41" s="61">
        <f t="shared" si="0"/>
        <v>1305.1537499999999</v>
      </c>
      <c r="J41" s="12">
        <v>26.8</v>
      </c>
      <c r="K41" s="61">
        <f t="shared" si="1"/>
        <v>34978.120499999997</v>
      </c>
      <c r="L41" s="58"/>
      <c r="M41" s="58"/>
      <c r="N41" s="28"/>
      <c r="O41" s="28"/>
      <c r="P41" s="61">
        <f t="shared" si="2"/>
        <v>0</v>
      </c>
      <c r="Q41" s="58"/>
      <c r="R41" s="58"/>
      <c r="S41" s="58"/>
      <c r="T41" s="61">
        <f t="shared" si="3"/>
        <v>3497.81205</v>
      </c>
      <c r="U41" s="61">
        <f t="shared" si="4"/>
        <v>38475.932549999998</v>
      </c>
    </row>
    <row r="42" spans="1:21" ht="51" x14ac:dyDescent="0.2">
      <c r="A42" s="10">
        <v>18</v>
      </c>
      <c r="B42" s="37" t="s">
        <v>129</v>
      </c>
      <c r="C42" s="36" t="s">
        <v>20</v>
      </c>
      <c r="D42" s="81" t="s">
        <v>130</v>
      </c>
      <c r="E42" s="36" t="s">
        <v>131</v>
      </c>
      <c r="F42" s="27" t="s">
        <v>132</v>
      </c>
      <c r="G42" s="14" t="s">
        <v>88</v>
      </c>
      <c r="H42" s="58">
        <f>4.49*17697</f>
        <v>79459.53</v>
      </c>
      <c r="I42" s="61">
        <f t="shared" si="0"/>
        <v>1103.6045833333333</v>
      </c>
      <c r="J42" s="12">
        <v>7.8</v>
      </c>
      <c r="K42" s="61">
        <f t="shared" si="1"/>
        <v>8608.115749999999</v>
      </c>
      <c r="L42" s="58">
        <v>4424</v>
      </c>
      <c r="M42" s="58">
        <v>4424</v>
      </c>
      <c r="N42" s="56">
        <v>0.2</v>
      </c>
      <c r="O42" s="28">
        <v>7.8</v>
      </c>
      <c r="P42" s="61">
        <f t="shared" si="2"/>
        <v>383.435</v>
      </c>
      <c r="Q42" s="58"/>
      <c r="R42" s="58"/>
      <c r="S42" s="58"/>
      <c r="T42" s="61">
        <f t="shared" si="3"/>
        <v>860.81157499999995</v>
      </c>
      <c r="U42" s="61">
        <f t="shared" si="4"/>
        <v>18700.362324999998</v>
      </c>
    </row>
    <row r="43" spans="1:21" ht="38.25" x14ac:dyDescent="0.2">
      <c r="A43" s="10">
        <v>19</v>
      </c>
      <c r="B43" s="37" t="s">
        <v>67</v>
      </c>
      <c r="C43" s="36" t="s">
        <v>20</v>
      </c>
      <c r="D43" s="81" t="s">
        <v>65</v>
      </c>
      <c r="E43" s="36" t="s">
        <v>66</v>
      </c>
      <c r="F43" s="27" t="s">
        <v>133</v>
      </c>
      <c r="G43" s="14" t="s">
        <v>88</v>
      </c>
      <c r="H43" s="58">
        <f>5.21*17697</f>
        <v>92201.37</v>
      </c>
      <c r="I43" s="61">
        <f t="shared" si="0"/>
        <v>1280.5745833333333</v>
      </c>
      <c r="J43" s="12">
        <v>13.4</v>
      </c>
      <c r="K43" s="61">
        <f t="shared" si="1"/>
        <v>17159.699416666666</v>
      </c>
      <c r="L43" s="58"/>
      <c r="M43" s="58"/>
      <c r="N43" s="28"/>
      <c r="O43" s="28"/>
      <c r="P43" s="61">
        <f t="shared" si="2"/>
        <v>0</v>
      </c>
      <c r="Q43" s="58"/>
      <c r="R43" s="58"/>
      <c r="S43" s="58"/>
      <c r="T43" s="61">
        <f t="shared" si="3"/>
        <v>1715.9699416666667</v>
      </c>
      <c r="U43" s="61">
        <f t="shared" si="4"/>
        <v>18875.669358333333</v>
      </c>
    </row>
    <row r="44" spans="1:21" ht="25.5" x14ac:dyDescent="0.2">
      <c r="A44" s="10">
        <v>20</v>
      </c>
      <c r="B44" s="37" t="s">
        <v>134</v>
      </c>
      <c r="C44" s="36" t="s">
        <v>20</v>
      </c>
      <c r="D44" s="81" t="s">
        <v>33</v>
      </c>
      <c r="E44" s="36" t="s">
        <v>135</v>
      </c>
      <c r="F44" s="27" t="s">
        <v>102</v>
      </c>
      <c r="G44" s="14" t="s">
        <v>88</v>
      </c>
      <c r="H44" s="58">
        <f>4.84*17697</f>
        <v>85653.48</v>
      </c>
      <c r="I44" s="61">
        <f t="shared" si="0"/>
        <v>1189.6316666666667</v>
      </c>
      <c r="J44" s="12">
        <v>6.6</v>
      </c>
      <c r="K44" s="61">
        <f t="shared" si="1"/>
        <v>7851.5689999999995</v>
      </c>
      <c r="L44" s="58"/>
      <c r="M44" s="58"/>
      <c r="N44" s="28"/>
      <c r="O44" s="28"/>
      <c r="P44" s="61">
        <f t="shared" si="2"/>
        <v>0</v>
      </c>
      <c r="Q44" s="58"/>
      <c r="R44" s="58"/>
      <c r="S44" s="58"/>
      <c r="T44" s="61">
        <f t="shared" si="3"/>
        <v>785.15689999999995</v>
      </c>
      <c r="U44" s="61">
        <f t="shared" si="4"/>
        <v>8636.7258999999995</v>
      </c>
    </row>
    <row r="45" spans="1:21" ht="30" x14ac:dyDescent="0.2">
      <c r="A45" s="10">
        <v>21</v>
      </c>
      <c r="B45" s="37" t="s">
        <v>136</v>
      </c>
      <c r="C45" s="36" t="s">
        <v>20</v>
      </c>
      <c r="D45" s="81" t="s">
        <v>137</v>
      </c>
      <c r="E45" s="36" t="s">
        <v>138</v>
      </c>
      <c r="F45" s="27" t="s">
        <v>139</v>
      </c>
      <c r="G45" s="14" t="s">
        <v>88</v>
      </c>
      <c r="H45" s="58">
        <f>5.12*17697</f>
        <v>90608.639999999999</v>
      </c>
      <c r="I45" s="61">
        <f t="shared" si="0"/>
        <v>1258.4533333333334</v>
      </c>
      <c r="J45" s="12">
        <v>36.4</v>
      </c>
      <c r="K45" s="61">
        <f t="shared" si="1"/>
        <v>45807.701333333331</v>
      </c>
      <c r="L45" s="58">
        <v>4424</v>
      </c>
      <c r="M45" s="58">
        <v>4424</v>
      </c>
      <c r="N45" s="56">
        <v>0.25</v>
      </c>
      <c r="O45" s="28">
        <v>36.4</v>
      </c>
      <c r="P45" s="61">
        <f t="shared" si="2"/>
        <v>2236.7041666666664</v>
      </c>
      <c r="Q45" s="58"/>
      <c r="R45" s="58"/>
      <c r="S45" s="58"/>
      <c r="T45" s="61">
        <f t="shared" si="3"/>
        <v>4580.7701333333334</v>
      </c>
      <c r="U45" s="61">
        <f t="shared" si="4"/>
        <v>61473.175633333325</v>
      </c>
    </row>
    <row r="46" spans="1:21" ht="38.25" x14ac:dyDescent="0.2">
      <c r="A46" s="10">
        <v>22</v>
      </c>
      <c r="B46" s="37" t="s">
        <v>140</v>
      </c>
      <c r="C46" s="36" t="s">
        <v>20</v>
      </c>
      <c r="D46" s="81" t="s">
        <v>141</v>
      </c>
      <c r="E46" s="36" t="s">
        <v>142</v>
      </c>
      <c r="F46" s="27" t="s">
        <v>143</v>
      </c>
      <c r="G46" s="14" t="s">
        <v>88</v>
      </c>
      <c r="H46" s="58">
        <f>4.66*17697</f>
        <v>82468.02</v>
      </c>
      <c r="I46" s="61">
        <f t="shared" si="0"/>
        <v>1145.3891666666668</v>
      </c>
      <c r="J46" s="12">
        <v>31.2</v>
      </c>
      <c r="K46" s="61">
        <f t="shared" si="1"/>
        <v>35736.142000000007</v>
      </c>
      <c r="L46" s="58"/>
      <c r="M46" s="58"/>
      <c r="N46" s="28"/>
      <c r="O46" s="28"/>
      <c r="P46" s="61">
        <f t="shared" si="2"/>
        <v>0</v>
      </c>
      <c r="Q46" s="58"/>
      <c r="R46" s="58"/>
      <c r="S46" s="58"/>
      <c r="T46" s="61">
        <f t="shared" si="3"/>
        <v>3573.6142000000009</v>
      </c>
      <c r="U46" s="61">
        <f t="shared" si="4"/>
        <v>39309.756200000011</v>
      </c>
    </row>
    <row r="47" spans="1:21" ht="38.25" x14ac:dyDescent="0.2">
      <c r="A47" s="10">
        <v>23</v>
      </c>
      <c r="B47" s="37" t="s">
        <v>194</v>
      </c>
      <c r="C47" s="36" t="s">
        <v>20</v>
      </c>
      <c r="D47" s="79" t="s">
        <v>145</v>
      </c>
      <c r="E47" s="38" t="s">
        <v>146</v>
      </c>
      <c r="F47" s="27" t="s">
        <v>147</v>
      </c>
      <c r="G47" s="14" t="s">
        <v>88</v>
      </c>
      <c r="H47" s="58">
        <f>5.31*17697</f>
        <v>93971.069999999992</v>
      </c>
      <c r="I47" s="61">
        <f t="shared" si="0"/>
        <v>1305.1537499999999</v>
      </c>
      <c r="J47" s="12">
        <v>10</v>
      </c>
      <c r="K47" s="61">
        <f t="shared" si="1"/>
        <v>13051.537499999999</v>
      </c>
      <c r="L47" s="58"/>
      <c r="M47" s="58"/>
      <c r="N47" s="28"/>
      <c r="O47" s="28"/>
      <c r="P47" s="61">
        <f t="shared" si="2"/>
        <v>0</v>
      </c>
      <c r="Q47" s="58"/>
      <c r="R47" s="58"/>
      <c r="S47" s="58"/>
      <c r="T47" s="61">
        <f t="shared" si="3"/>
        <v>1305.1537499999999</v>
      </c>
      <c r="U47" s="61">
        <f t="shared" si="4"/>
        <v>14356.691249999998</v>
      </c>
    </row>
    <row r="48" spans="1:21" ht="45" x14ac:dyDescent="0.2">
      <c r="A48" s="10">
        <v>24</v>
      </c>
      <c r="B48" s="37" t="s">
        <v>148</v>
      </c>
      <c r="C48" s="36" t="s">
        <v>20</v>
      </c>
      <c r="D48" s="81" t="s">
        <v>74</v>
      </c>
      <c r="E48" s="36" t="s">
        <v>75</v>
      </c>
      <c r="F48" s="27" t="s">
        <v>149</v>
      </c>
      <c r="G48" s="14" t="s">
        <v>88</v>
      </c>
      <c r="H48" s="58">
        <f>5.31*17697</f>
        <v>93971.069999999992</v>
      </c>
      <c r="I48" s="61">
        <f t="shared" si="0"/>
        <v>1305.1537499999999</v>
      </c>
      <c r="J48" s="12">
        <v>10</v>
      </c>
      <c r="K48" s="61">
        <f t="shared" si="1"/>
        <v>13051.537499999999</v>
      </c>
      <c r="L48" s="58"/>
      <c r="M48" s="58"/>
      <c r="N48" s="28"/>
      <c r="O48" s="28"/>
      <c r="P48" s="61">
        <f t="shared" si="2"/>
        <v>0</v>
      </c>
      <c r="Q48" s="58"/>
      <c r="R48" s="58"/>
      <c r="S48" s="58"/>
      <c r="T48" s="61">
        <f t="shared" si="3"/>
        <v>1305.1537499999999</v>
      </c>
      <c r="U48" s="61">
        <f t="shared" si="4"/>
        <v>14356.691249999998</v>
      </c>
    </row>
    <row r="49" spans="1:21" ht="38.25" x14ac:dyDescent="0.2">
      <c r="A49" s="10">
        <v>25</v>
      </c>
      <c r="B49" s="37" t="s">
        <v>150</v>
      </c>
      <c r="C49" s="36" t="s">
        <v>20</v>
      </c>
      <c r="D49" s="81" t="s">
        <v>151</v>
      </c>
      <c r="E49" s="65" t="s">
        <v>152</v>
      </c>
      <c r="F49" s="27" t="s">
        <v>153</v>
      </c>
      <c r="G49" s="14" t="s">
        <v>88</v>
      </c>
      <c r="H49" s="58">
        <f>5.12*17697</f>
        <v>90608.639999999999</v>
      </c>
      <c r="I49" s="61">
        <f t="shared" si="0"/>
        <v>1258.4533333333334</v>
      </c>
      <c r="J49" s="12">
        <v>3.9</v>
      </c>
      <c r="K49" s="61">
        <f t="shared" si="1"/>
        <v>4907.9679999999998</v>
      </c>
      <c r="L49" s="58"/>
      <c r="M49" s="58"/>
      <c r="N49" s="28"/>
      <c r="O49" s="28"/>
      <c r="P49" s="61">
        <f t="shared" si="2"/>
        <v>0</v>
      </c>
      <c r="Q49" s="58"/>
      <c r="R49" s="58"/>
      <c r="S49" s="58"/>
      <c r="T49" s="61">
        <f t="shared" si="3"/>
        <v>490.79680000000002</v>
      </c>
      <c r="U49" s="61">
        <f t="shared" si="4"/>
        <v>5398.7647999999999</v>
      </c>
    </row>
    <row r="50" spans="1:21" ht="53.45" customHeight="1" x14ac:dyDescent="0.2">
      <c r="A50" s="10">
        <v>26</v>
      </c>
      <c r="B50" s="37" t="s">
        <v>154</v>
      </c>
      <c r="C50" s="36" t="s">
        <v>20</v>
      </c>
      <c r="D50" s="81" t="s">
        <v>155</v>
      </c>
      <c r="E50" s="36" t="s">
        <v>156</v>
      </c>
      <c r="F50" s="27" t="s">
        <v>157</v>
      </c>
      <c r="G50" s="14" t="s">
        <v>88</v>
      </c>
      <c r="H50" s="58">
        <f>5.31*17697</f>
        <v>93971.069999999992</v>
      </c>
      <c r="I50" s="61">
        <f t="shared" si="0"/>
        <v>1305.1537499999999</v>
      </c>
      <c r="J50" s="12">
        <v>43.7</v>
      </c>
      <c r="K50" s="61">
        <f t="shared" si="1"/>
        <v>57035.218874999999</v>
      </c>
      <c r="L50" s="58"/>
      <c r="M50" s="58"/>
      <c r="N50" s="56">
        <v>0.25</v>
      </c>
      <c r="O50" s="28">
        <v>28.2</v>
      </c>
      <c r="P50" s="61">
        <f t="shared" si="2"/>
        <v>1732.83125</v>
      </c>
      <c r="Q50" s="58"/>
      <c r="R50" s="58"/>
      <c r="S50" s="58"/>
      <c r="T50" s="61">
        <f t="shared" si="3"/>
        <v>5703.5218875</v>
      </c>
      <c r="U50" s="61">
        <f t="shared" si="4"/>
        <v>64471.572012500001</v>
      </c>
    </row>
    <row r="51" spans="1:21" ht="60" x14ac:dyDescent="0.2">
      <c r="A51" s="10">
        <v>27</v>
      </c>
      <c r="B51" s="37" t="s">
        <v>158</v>
      </c>
      <c r="C51" s="36" t="s">
        <v>20</v>
      </c>
      <c r="D51" s="25" t="s">
        <v>159</v>
      </c>
      <c r="E51" s="36" t="s">
        <v>160</v>
      </c>
      <c r="F51" s="27" t="s">
        <v>161</v>
      </c>
      <c r="G51" s="14" t="s">
        <v>88</v>
      </c>
      <c r="H51" s="58">
        <f>4.4*17697</f>
        <v>77866.8</v>
      </c>
      <c r="I51" s="61">
        <f t="shared" si="0"/>
        <v>1081.4833333333333</v>
      </c>
      <c r="J51" s="12">
        <v>18.2</v>
      </c>
      <c r="K51" s="61">
        <f t="shared" si="1"/>
        <v>19682.996666666666</v>
      </c>
      <c r="L51" s="58"/>
      <c r="M51" s="58"/>
      <c r="N51" s="56">
        <v>0.25</v>
      </c>
      <c r="O51" s="28">
        <v>18.2</v>
      </c>
      <c r="P51" s="61">
        <f t="shared" si="2"/>
        <v>1118.3520833333332</v>
      </c>
      <c r="Q51" s="58"/>
      <c r="R51" s="58"/>
      <c r="S51" s="58"/>
      <c r="T51" s="61">
        <f t="shared" si="3"/>
        <v>1968.2996666666668</v>
      </c>
      <c r="U51" s="61">
        <f t="shared" si="4"/>
        <v>22769.648416666663</v>
      </c>
    </row>
    <row r="52" spans="1:21" ht="25.5" x14ac:dyDescent="0.2">
      <c r="A52" s="10">
        <v>28</v>
      </c>
      <c r="B52" s="39" t="s">
        <v>194</v>
      </c>
      <c r="C52" s="36" t="s">
        <v>20</v>
      </c>
      <c r="D52" s="81" t="s">
        <v>48</v>
      </c>
      <c r="E52" s="36" t="s">
        <v>49</v>
      </c>
      <c r="F52" s="28" t="s">
        <v>50</v>
      </c>
      <c r="G52" s="14" t="s">
        <v>88</v>
      </c>
      <c r="H52" s="58">
        <f>5.31*17697</f>
        <v>93971.069999999992</v>
      </c>
      <c r="I52" s="61">
        <f t="shared" si="0"/>
        <v>1305.1537499999999</v>
      </c>
      <c r="J52" s="12">
        <v>10</v>
      </c>
      <c r="K52" s="61">
        <f t="shared" si="1"/>
        <v>13051.537499999999</v>
      </c>
      <c r="L52" s="58"/>
      <c r="M52" s="58"/>
      <c r="N52" s="28"/>
      <c r="O52" s="28"/>
      <c r="P52" s="61">
        <f t="shared" si="2"/>
        <v>0</v>
      </c>
      <c r="Q52" s="58"/>
      <c r="R52" s="58"/>
      <c r="S52" s="58"/>
      <c r="T52" s="61">
        <f t="shared" si="3"/>
        <v>1305.1537499999999</v>
      </c>
      <c r="U52" s="61">
        <f t="shared" si="4"/>
        <v>14356.691249999998</v>
      </c>
    </row>
    <row r="53" spans="1:21" ht="51" x14ac:dyDescent="0.2">
      <c r="A53" s="10">
        <v>29</v>
      </c>
      <c r="B53" s="39" t="s">
        <v>123</v>
      </c>
      <c r="C53" s="36" t="s">
        <v>20</v>
      </c>
      <c r="D53" s="81" t="s">
        <v>51</v>
      </c>
      <c r="E53" s="36" t="s">
        <v>52</v>
      </c>
      <c r="F53" s="27" t="s">
        <v>195</v>
      </c>
      <c r="G53" s="14" t="s">
        <v>88</v>
      </c>
      <c r="H53" s="62">
        <f>4.75*17697</f>
        <v>84060.75</v>
      </c>
      <c r="I53" s="61">
        <f t="shared" si="0"/>
        <v>1167.5104166666667</v>
      </c>
      <c r="J53" s="12">
        <v>7.8</v>
      </c>
      <c r="K53" s="61">
        <f t="shared" si="1"/>
        <v>9106.5812500000011</v>
      </c>
      <c r="L53" s="58"/>
      <c r="M53" s="58"/>
      <c r="N53" s="28"/>
      <c r="O53" s="28"/>
      <c r="P53" s="61">
        <f t="shared" si="2"/>
        <v>0</v>
      </c>
      <c r="Q53" s="58"/>
      <c r="R53" s="58"/>
      <c r="S53" s="58"/>
      <c r="T53" s="61">
        <f t="shared" si="3"/>
        <v>910.65812500000015</v>
      </c>
      <c r="U53" s="61">
        <f t="shared" si="4"/>
        <v>10017.239375000001</v>
      </c>
    </row>
    <row r="54" spans="1:21" ht="15" x14ac:dyDescent="0.2">
      <c r="A54" s="10">
        <v>30</v>
      </c>
      <c r="B54" s="41" t="s">
        <v>166</v>
      </c>
      <c r="C54" s="42" t="s">
        <v>20</v>
      </c>
      <c r="D54" s="42"/>
      <c r="E54" s="42"/>
      <c r="F54" s="27" t="s">
        <v>85</v>
      </c>
      <c r="G54" s="14" t="s">
        <v>88</v>
      </c>
      <c r="H54" s="62">
        <f>4.84*17697</f>
        <v>85653.48</v>
      </c>
      <c r="I54" s="61">
        <f t="shared" si="0"/>
        <v>1189.6316666666667</v>
      </c>
      <c r="J54" s="12">
        <v>9.4</v>
      </c>
      <c r="K54" s="61">
        <f t="shared" si="1"/>
        <v>11182.537666666667</v>
      </c>
      <c r="L54" s="58"/>
      <c r="M54" s="58"/>
      <c r="N54" s="28"/>
      <c r="O54" s="28"/>
      <c r="P54" s="61">
        <f t="shared" si="2"/>
        <v>0</v>
      </c>
      <c r="Q54" s="58"/>
      <c r="R54" s="58"/>
      <c r="S54" s="58"/>
      <c r="T54" s="61">
        <f t="shared" si="3"/>
        <v>1118.2537666666667</v>
      </c>
      <c r="U54" s="61">
        <f t="shared" si="4"/>
        <v>12300.791433333334</v>
      </c>
    </row>
    <row r="55" spans="1:21" ht="15" x14ac:dyDescent="0.2">
      <c r="A55" s="10">
        <v>31</v>
      </c>
      <c r="B55" s="41" t="s">
        <v>196</v>
      </c>
      <c r="C55" s="42" t="s">
        <v>20</v>
      </c>
      <c r="D55" s="23"/>
      <c r="E55" s="11"/>
      <c r="F55" s="27" t="s">
        <v>85</v>
      </c>
      <c r="G55" s="14" t="s">
        <v>88</v>
      </c>
      <c r="H55" s="62">
        <f>4.84*17697</f>
        <v>85653.48</v>
      </c>
      <c r="I55" s="61">
        <f t="shared" si="0"/>
        <v>1189.6316666666667</v>
      </c>
      <c r="J55" s="12">
        <v>7.2</v>
      </c>
      <c r="K55" s="61">
        <f t="shared" si="1"/>
        <v>8565.348</v>
      </c>
      <c r="L55" s="58"/>
      <c r="M55" s="58"/>
      <c r="N55" s="28"/>
      <c r="O55" s="28"/>
      <c r="P55" s="61">
        <f t="shared" si="2"/>
        <v>0</v>
      </c>
      <c r="Q55" s="58"/>
      <c r="R55" s="58"/>
      <c r="S55" s="58"/>
      <c r="T55" s="61">
        <f t="shared" si="3"/>
        <v>856.53480000000002</v>
      </c>
      <c r="U55" s="61">
        <f t="shared" si="4"/>
        <v>9421.8827999999994</v>
      </c>
    </row>
    <row r="56" spans="1:21" ht="15" x14ac:dyDescent="0.2">
      <c r="A56" s="10">
        <v>32</v>
      </c>
      <c r="B56" s="41" t="s">
        <v>78</v>
      </c>
      <c r="C56" s="42" t="s">
        <v>20</v>
      </c>
      <c r="D56" s="23"/>
      <c r="E56" s="11"/>
      <c r="F56" s="27" t="s">
        <v>85</v>
      </c>
      <c r="G56" s="14" t="s">
        <v>88</v>
      </c>
      <c r="H56" s="58">
        <f>4.84*17697</f>
        <v>85653.48</v>
      </c>
      <c r="I56" s="61">
        <f t="shared" si="0"/>
        <v>1189.6316666666667</v>
      </c>
      <c r="J56" s="12">
        <v>2.4</v>
      </c>
      <c r="K56" s="61">
        <f t="shared" si="1"/>
        <v>2855.116</v>
      </c>
      <c r="L56" s="58"/>
      <c r="M56" s="58"/>
      <c r="N56" s="28"/>
      <c r="O56" s="28"/>
      <c r="P56" s="61">
        <f t="shared" si="2"/>
        <v>0</v>
      </c>
      <c r="Q56" s="58"/>
      <c r="R56" s="58"/>
      <c r="S56" s="58"/>
      <c r="T56" s="61">
        <f t="shared" si="3"/>
        <v>285.51159999999999</v>
      </c>
      <c r="U56" s="61">
        <f t="shared" si="4"/>
        <v>3140.6275999999998</v>
      </c>
    </row>
    <row r="57" spans="1:21" ht="15" x14ac:dyDescent="0.2">
      <c r="A57" s="28"/>
      <c r="B57" s="133"/>
      <c r="C57" s="133"/>
      <c r="D57" s="134"/>
      <c r="E57" s="66"/>
      <c r="F57" s="8"/>
      <c r="G57" s="7"/>
      <c r="H57" s="7"/>
      <c r="I57" s="34"/>
      <c r="J57" s="19">
        <f>SUM(J25:J56)</f>
        <v>410.39999999999992</v>
      </c>
      <c r="K57" s="60">
        <f>SUM(K25:K56)</f>
        <v>501116.11733333324</v>
      </c>
      <c r="L57" s="60">
        <f t="shared" ref="L57:U57" si="5">SUM(L25:L56)</f>
        <v>8848</v>
      </c>
      <c r="M57" s="60">
        <f t="shared" si="5"/>
        <v>8848</v>
      </c>
      <c r="N57" s="60">
        <f t="shared" si="5"/>
        <v>1.6</v>
      </c>
      <c r="O57" s="63">
        <f t="shared" si="5"/>
        <v>127</v>
      </c>
      <c r="P57" s="60">
        <f t="shared" si="5"/>
        <v>7484.3562499999998</v>
      </c>
      <c r="Q57" s="60">
        <f t="shared" si="5"/>
        <v>0</v>
      </c>
      <c r="R57" s="60">
        <f t="shared" si="5"/>
        <v>0</v>
      </c>
      <c r="S57" s="60">
        <f t="shared" si="5"/>
        <v>0</v>
      </c>
      <c r="T57" s="60">
        <f>SUM(T25:T56)</f>
        <v>50111.611733333331</v>
      </c>
      <c r="U57" s="60">
        <f t="shared" si="5"/>
        <v>576408.08531666675</v>
      </c>
    </row>
    <row r="58" spans="1:21" ht="15" x14ac:dyDescent="0.2">
      <c r="A58" s="9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2"/>
      <c r="U58" s="2"/>
    </row>
    <row r="59" spans="1:21" ht="15" x14ac:dyDescent="0.2">
      <c r="A59" s="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x14ac:dyDescent="0.2">
      <c r="A60" s="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x14ac:dyDescent="0.2">
      <c r="A61" s="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" x14ac:dyDescent="0.2">
      <c r="A62" s="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" x14ac:dyDescent="0.2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" x14ac:dyDescent="0.2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" x14ac:dyDescent="0.2">
      <c r="A65" s="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" x14ac:dyDescent="0.2">
      <c r="A66" s="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" x14ac:dyDescent="0.2">
      <c r="A67" s="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" x14ac:dyDescent="0.2">
      <c r="A68" s="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" x14ac:dyDescent="0.2">
      <c r="A69" s="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" x14ac:dyDescent="0.2">
      <c r="A70" s="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" x14ac:dyDescent="0.2">
      <c r="A71" s="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" x14ac:dyDescent="0.2">
      <c r="A72" s="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" x14ac:dyDescent="0.2">
      <c r="A73" s="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</sheetData>
  <mergeCells count="22">
    <mergeCell ref="B57:D57"/>
    <mergeCell ref="G22:G24"/>
    <mergeCell ref="H22:H24"/>
    <mergeCell ref="I22:I24"/>
    <mergeCell ref="M3:S3"/>
    <mergeCell ref="A22:A24"/>
    <mergeCell ref="B22:B24"/>
    <mergeCell ref="C22:C24"/>
    <mergeCell ref="D22:D24"/>
    <mergeCell ref="J22:J24"/>
    <mergeCell ref="K22:K24"/>
    <mergeCell ref="E22:E24"/>
    <mergeCell ref="F22:F24"/>
    <mergeCell ref="U22:U24"/>
    <mergeCell ref="L23:L24"/>
    <mergeCell ref="M23:M24"/>
    <mergeCell ref="N23:P23"/>
    <mergeCell ref="Q23:Q24"/>
    <mergeCell ref="R23:R24"/>
    <mergeCell ref="S23:S24"/>
    <mergeCell ref="L22:S22"/>
    <mergeCell ref="T22:T24"/>
  </mergeCells>
  <pageMargins left="0.25" right="0.25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"/>
  <sheetViews>
    <sheetView view="pageBreakPreview" topLeftCell="A40" zoomScale="60" zoomScaleNormal="60" workbookViewId="0">
      <selection activeCell="A58" sqref="A58:XFD61"/>
    </sheetView>
  </sheetViews>
  <sheetFormatPr defaultRowHeight="12.75" x14ac:dyDescent="0.2"/>
  <cols>
    <col min="1" max="1" width="4" customWidth="1"/>
    <col min="2" max="2" width="29.28515625" customWidth="1"/>
    <col min="3" max="3" width="12.42578125" customWidth="1"/>
    <col min="4" max="4" width="30" customWidth="1"/>
    <col min="5" max="5" width="16.140625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10.28515625" customWidth="1"/>
    <col min="11" max="11" width="9.85546875" customWidth="1"/>
    <col min="14" max="15" width="8.5703125" customWidth="1"/>
    <col min="16" max="16" width="10" bestFit="1" customWidth="1"/>
    <col min="17" max="17" width="21" customWidth="1"/>
    <col min="18" max="18" width="22.85546875" customWidth="1"/>
    <col min="19" max="19" width="15" customWidth="1"/>
    <col min="20" max="20" width="10" bestFit="1" customWidth="1"/>
    <col min="21" max="21" width="10.710937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4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5" t="s">
        <v>2</v>
      </c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1"/>
      <c r="N12" s="4"/>
      <c r="O12" s="4"/>
      <c r="P12" s="4" t="s">
        <v>3</v>
      </c>
      <c r="Q12" s="4"/>
      <c r="R12" s="4"/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1"/>
      <c r="N13" s="4"/>
      <c r="O13" s="4"/>
      <c r="P13" s="17" t="s">
        <v>346</v>
      </c>
      <c r="Q13" s="17"/>
      <c r="R13" s="17"/>
      <c r="S13" s="17"/>
      <c r="T13" s="4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1"/>
      <c r="N14" s="4"/>
      <c r="O14" s="4"/>
      <c r="P14" s="4" t="s">
        <v>113</v>
      </c>
      <c r="Q14" s="4"/>
      <c r="R14" s="4" t="s">
        <v>114</v>
      </c>
      <c r="S14" s="4"/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1"/>
      <c r="N15" s="4"/>
      <c r="O15" s="4"/>
      <c r="P15" s="4" t="s">
        <v>197</v>
      </c>
      <c r="Q15" s="4"/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1"/>
      <c r="N16" s="4"/>
      <c r="O16" s="4"/>
      <c r="P16" s="4" t="s">
        <v>116</v>
      </c>
      <c r="Q16" s="4"/>
      <c r="R16" s="64">
        <v>32</v>
      </c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1"/>
      <c r="N17" s="4"/>
      <c r="O17" s="4"/>
      <c r="P17" s="4" t="s">
        <v>79</v>
      </c>
      <c r="Q17" s="4">
        <v>25</v>
      </c>
      <c r="R17" s="4"/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1"/>
      <c r="N18" s="4"/>
      <c r="O18" s="4"/>
      <c r="P18" s="4" t="s">
        <v>117</v>
      </c>
      <c r="Q18" s="4">
        <v>7</v>
      </c>
      <c r="R18" s="4"/>
      <c r="S18" s="4"/>
      <c r="T18" s="4"/>
      <c r="U18" s="4"/>
    </row>
    <row r="19" spans="1:2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1"/>
      <c r="N19" s="4"/>
      <c r="O19" s="4"/>
      <c r="P19" s="4" t="s">
        <v>118</v>
      </c>
      <c r="Q19" s="4"/>
      <c r="R19" s="64">
        <v>221</v>
      </c>
      <c r="S19" s="4"/>
      <c r="T19" s="4"/>
      <c r="U19" s="4"/>
    </row>
    <row r="20" spans="1:21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6.5" customHeight="1" x14ac:dyDescent="0.2">
      <c r="A22" s="122" t="s">
        <v>0</v>
      </c>
      <c r="B22" s="122" t="s">
        <v>4</v>
      </c>
      <c r="C22" s="122" t="s">
        <v>5</v>
      </c>
      <c r="D22" s="125" t="s">
        <v>11</v>
      </c>
      <c r="E22" s="128" t="s">
        <v>6</v>
      </c>
      <c r="F22" s="122" t="s">
        <v>7</v>
      </c>
      <c r="G22" s="122" t="s">
        <v>26</v>
      </c>
      <c r="H22" s="122" t="s">
        <v>16</v>
      </c>
      <c r="I22" s="122" t="s">
        <v>21</v>
      </c>
      <c r="J22" s="122" t="s">
        <v>8</v>
      </c>
      <c r="K22" s="122" t="s">
        <v>17</v>
      </c>
      <c r="L22" s="131" t="s">
        <v>9</v>
      </c>
      <c r="M22" s="131"/>
      <c r="N22" s="131"/>
      <c r="O22" s="131"/>
      <c r="P22" s="131"/>
      <c r="Q22" s="131"/>
      <c r="R22" s="131"/>
      <c r="S22" s="131"/>
      <c r="T22" s="122" t="s">
        <v>27</v>
      </c>
      <c r="U22" s="122" t="s">
        <v>14</v>
      </c>
    </row>
    <row r="23" spans="1:21" ht="28.5" customHeight="1" x14ac:dyDescent="0.2">
      <c r="A23" s="123"/>
      <c r="B23" s="123"/>
      <c r="C23" s="123"/>
      <c r="D23" s="126"/>
      <c r="E23" s="129"/>
      <c r="F23" s="123"/>
      <c r="G23" s="123"/>
      <c r="H23" s="123"/>
      <c r="I23" s="123"/>
      <c r="J23" s="123"/>
      <c r="K23" s="123"/>
      <c r="L23" s="122" t="s">
        <v>12</v>
      </c>
      <c r="M23" s="122" t="s">
        <v>13</v>
      </c>
      <c r="N23" s="131" t="s">
        <v>15</v>
      </c>
      <c r="O23" s="131"/>
      <c r="P23" s="131"/>
      <c r="Q23" s="122" t="s">
        <v>30</v>
      </c>
      <c r="R23" s="122" t="s">
        <v>31</v>
      </c>
      <c r="S23" s="122" t="s">
        <v>25</v>
      </c>
      <c r="T23" s="123"/>
      <c r="U23" s="123"/>
    </row>
    <row r="24" spans="1:21" ht="30.75" customHeight="1" x14ac:dyDescent="0.2">
      <c r="A24" s="124"/>
      <c r="B24" s="123"/>
      <c r="C24" s="123"/>
      <c r="D24" s="127"/>
      <c r="E24" s="130"/>
      <c r="F24" s="124"/>
      <c r="G24" s="124"/>
      <c r="H24" s="124"/>
      <c r="I24" s="124"/>
      <c r="J24" s="124"/>
      <c r="K24" s="124"/>
      <c r="L24" s="124"/>
      <c r="M24" s="124"/>
      <c r="N24" s="6" t="s">
        <v>18</v>
      </c>
      <c r="O24" s="6" t="s">
        <v>24</v>
      </c>
      <c r="P24" s="6" t="s">
        <v>19</v>
      </c>
      <c r="Q24" s="124"/>
      <c r="R24" s="124"/>
      <c r="S24" s="124"/>
      <c r="T24" s="124"/>
      <c r="U24" s="124"/>
    </row>
    <row r="25" spans="1:21" ht="60.75" customHeight="1" x14ac:dyDescent="0.2">
      <c r="A25" s="10">
        <v>1</v>
      </c>
      <c r="B25" s="85" t="s">
        <v>198</v>
      </c>
      <c r="C25" s="50" t="s">
        <v>20</v>
      </c>
      <c r="D25" s="50" t="s">
        <v>199</v>
      </c>
      <c r="E25" s="50" t="s">
        <v>200</v>
      </c>
      <c r="F25" s="27" t="s">
        <v>161</v>
      </c>
      <c r="G25" s="14" t="s">
        <v>88</v>
      </c>
      <c r="H25" s="61">
        <f>4.4*17697</f>
        <v>77866.8</v>
      </c>
      <c r="I25" s="61">
        <f>H25/72</f>
        <v>1081.4833333333333</v>
      </c>
      <c r="J25" s="69">
        <v>10.8</v>
      </c>
      <c r="K25" s="61">
        <f>I25*J25</f>
        <v>11680.02</v>
      </c>
      <c r="L25" s="61"/>
      <c r="M25" s="61"/>
      <c r="N25" s="14"/>
      <c r="O25" s="14"/>
      <c r="P25" s="61"/>
      <c r="Q25" s="61"/>
      <c r="R25" s="61"/>
      <c r="S25" s="61"/>
      <c r="T25" s="61">
        <f>K25*10%</f>
        <v>1168.0020000000002</v>
      </c>
      <c r="U25" s="61">
        <f>K25+L25+M25+P25+Q25+R25+S25+T25</f>
        <v>12848.022000000001</v>
      </c>
    </row>
    <row r="26" spans="1:21" ht="47.25" customHeight="1" x14ac:dyDescent="0.2">
      <c r="A26" s="10">
        <v>2</v>
      </c>
      <c r="B26" s="85" t="s">
        <v>201</v>
      </c>
      <c r="C26" s="50" t="s">
        <v>20</v>
      </c>
      <c r="D26" s="50" t="s">
        <v>179</v>
      </c>
      <c r="E26" s="50" t="s">
        <v>180</v>
      </c>
      <c r="F26" s="27" t="s">
        <v>181</v>
      </c>
      <c r="G26" s="14" t="s">
        <v>88</v>
      </c>
      <c r="H26" s="58">
        <f>5.21*17697</f>
        <v>92201.37</v>
      </c>
      <c r="I26" s="61">
        <f t="shared" ref="I26:I44" si="0">H26/72</f>
        <v>1280.5745833333333</v>
      </c>
      <c r="J26" s="55">
        <v>5.5</v>
      </c>
      <c r="K26" s="61">
        <f t="shared" ref="K26:K44" si="1">I26*J26</f>
        <v>7043.1602083333328</v>
      </c>
      <c r="L26" s="58"/>
      <c r="M26" s="58"/>
      <c r="N26" s="28"/>
      <c r="O26" s="28"/>
      <c r="P26" s="58"/>
      <c r="Q26" s="58"/>
      <c r="R26" s="58"/>
      <c r="S26" s="58"/>
      <c r="T26" s="61">
        <f t="shared" ref="T26:T44" si="2">K26*10%</f>
        <v>704.31602083333337</v>
      </c>
      <c r="U26" s="61">
        <f t="shared" ref="U26:U44" si="3">K26+L26+M26+P26+Q26+R26+S26+T26</f>
        <v>7747.4762291666666</v>
      </c>
    </row>
    <row r="27" spans="1:21" ht="40.5" customHeight="1" x14ac:dyDescent="0.2">
      <c r="A27" s="10">
        <v>3</v>
      </c>
      <c r="B27" s="85" t="s">
        <v>140</v>
      </c>
      <c r="C27" s="50" t="s">
        <v>20</v>
      </c>
      <c r="D27" s="86" t="s">
        <v>33</v>
      </c>
      <c r="E27" s="86" t="s">
        <v>202</v>
      </c>
      <c r="F27" s="27" t="s">
        <v>203</v>
      </c>
      <c r="G27" s="14" t="s">
        <v>88</v>
      </c>
      <c r="H27" s="58">
        <f>4.93*17697</f>
        <v>87246.209999999992</v>
      </c>
      <c r="I27" s="61">
        <f t="shared" si="0"/>
        <v>1211.7529166666666</v>
      </c>
      <c r="J27" s="55">
        <v>10.6</v>
      </c>
      <c r="K27" s="61">
        <f t="shared" si="1"/>
        <v>12844.580916666666</v>
      </c>
      <c r="L27" s="58"/>
      <c r="M27" s="58"/>
      <c r="N27" s="28"/>
      <c r="O27" s="28"/>
      <c r="P27" s="58"/>
      <c r="Q27" s="58"/>
      <c r="R27" s="58"/>
      <c r="S27" s="58"/>
      <c r="T27" s="61">
        <f t="shared" si="2"/>
        <v>1284.4580916666666</v>
      </c>
      <c r="U27" s="61">
        <f t="shared" si="3"/>
        <v>14129.039008333333</v>
      </c>
    </row>
    <row r="28" spans="1:21" ht="42.75" customHeight="1" x14ac:dyDescent="0.2">
      <c r="A28" s="10">
        <v>4</v>
      </c>
      <c r="B28" s="85" t="s">
        <v>204</v>
      </c>
      <c r="C28" s="50" t="s">
        <v>20</v>
      </c>
      <c r="D28" s="50" t="s">
        <v>60</v>
      </c>
      <c r="E28" s="50" t="s">
        <v>205</v>
      </c>
      <c r="F28" s="27" t="s">
        <v>62</v>
      </c>
      <c r="G28" s="14" t="s">
        <v>88</v>
      </c>
      <c r="H28" s="58">
        <f>5.21*17697</f>
        <v>92201.37</v>
      </c>
      <c r="I28" s="61">
        <f t="shared" si="0"/>
        <v>1280.5745833333333</v>
      </c>
      <c r="J28" s="55">
        <v>10.8</v>
      </c>
      <c r="K28" s="61">
        <f t="shared" si="1"/>
        <v>13830.2055</v>
      </c>
      <c r="L28" s="58"/>
      <c r="M28" s="58"/>
      <c r="N28" s="28"/>
      <c r="O28" s="28"/>
      <c r="P28" s="58"/>
      <c r="Q28" s="58"/>
      <c r="R28" s="58"/>
      <c r="S28" s="58"/>
      <c r="T28" s="61">
        <f t="shared" si="2"/>
        <v>1383.0205500000002</v>
      </c>
      <c r="U28" s="61">
        <f t="shared" si="3"/>
        <v>15213.226050000001</v>
      </c>
    </row>
    <row r="29" spans="1:21" ht="45.75" customHeight="1" x14ac:dyDescent="0.2">
      <c r="A29" s="10">
        <v>5</v>
      </c>
      <c r="B29" s="85" t="s">
        <v>206</v>
      </c>
      <c r="C29" s="50" t="s">
        <v>20</v>
      </c>
      <c r="D29" s="86" t="s">
        <v>44</v>
      </c>
      <c r="E29" s="86" t="s">
        <v>68</v>
      </c>
      <c r="F29" s="27" t="s">
        <v>124</v>
      </c>
      <c r="G29" s="14" t="s">
        <v>88</v>
      </c>
      <c r="H29" s="58">
        <f>5.03*17697</f>
        <v>89015.91</v>
      </c>
      <c r="I29" s="61">
        <f t="shared" si="0"/>
        <v>1236.3320833333335</v>
      </c>
      <c r="J29" s="55">
        <v>6.8</v>
      </c>
      <c r="K29" s="61">
        <f t="shared" si="1"/>
        <v>8407.0581666666676</v>
      </c>
      <c r="L29" s="58"/>
      <c r="M29" s="58"/>
      <c r="N29" s="28"/>
      <c r="O29" s="28"/>
      <c r="P29" s="58"/>
      <c r="Q29" s="58"/>
      <c r="R29" s="58"/>
      <c r="S29" s="58"/>
      <c r="T29" s="61">
        <f t="shared" si="2"/>
        <v>840.70581666666681</v>
      </c>
      <c r="U29" s="61">
        <f t="shared" si="3"/>
        <v>9247.7639833333342</v>
      </c>
    </row>
    <row r="30" spans="1:21" ht="51" customHeight="1" x14ac:dyDescent="0.2">
      <c r="A30" s="10">
        <v>6</v>
      </c>
      <c r="B30" s="85" t="s">
        <v>125</v>
      </c>
      <c r="C30" s="50" t="s">
        <v>20</v>
      </c>
      <c r="D30" s="50" t="s">
        <v>32</v>
      </c>
      <c r="E30" s="50" t="s">
        <v>126</v>
      </c>
      <c r="F30" s="27" t="s">
        <v>127</v>
      </c>
      <c r="G30" s="14" t="s">
        <v>88</v>
      </c>
      <c r="H30" s="58">
        <f>5.31*17697</f>
        <v>93971.069999999992</v>
      </c>
      <c r="I30" s="61">
        <f t="shared" si="0"/>
        <v>1305.1537499999999</v>
      </c>
      <c r="J30" s="55">
        <v>3.6</v>
      </c>
      <c r="K30" s="61">
        <f t="shared" si="1"/>
        <v>4698.5535</v>
      </c>
      <c r="L30" s="58"/>
      <c r="M30" s="58"/>
      <c r="N30" s="28"/>
      <c r="O30" s="28"/>
      <c r="P30" s="58"/>
      <c r="Q30" s="58"/>
      <c r="R30" s="58"/>
      <c r="S30" s="58"/>
      <c r="T30" s="61">
        <f t="shared" si="2"/>
        <v>469.85535000000004</v>
      </c>
      <c r="U30" s="61">
        <f t="shared" si="3"/>
        <v>5168.4088499999998</v>
      </c>
    </row>
    <row r="31" spans="1:21" ht="47.25" customHeight="1" x14ac:dyDescent="0.2">
      <c r="A31" s="10">
        <v>7</v>
      </c>
      <c r="B31" s="85" t="s">
        <v>207</v>
      </c>
      <c r="C31" s="50" t="s">
        <v>20</v>
      </c>
      <c r="D31" s="86" t="s">
        <v>34</v>
      </c>
      <c r="E31" s="86" t="s">
        <v>35</v>
      </c>
      <c r="F31" s="27" t="s">
        <v>47</v>
      </c>
      <c r="G31" s="14" t="s">
        <v>88</v>
      </c>
      <c r="H31" s="58">
        <f>4.57*17697</f>
        <v>80875.290000000008</v>
      </c>
      <c r="I31" s="61">
        <f t="shared" si="0"/>
        <v>1123.2679166666667</v>
      </c>
      <c r="J31" s="55">
        <v>3.6</v>
      </c>
      <c r="K31" s="61">
        <f t="shared" si="1"/>
        <v>4043.7645000000002</v>
      </c>
      <c r="L31" s="58"/>
      <c r="M31" s="58"/>
      <c r="N31" s="28"/>
      <c r="O31" s="28"/>
      <c r="P31" s="58"/>
      <c r="Q31" s="58"/>
      <c r="R31" s="58"/>
      <c r="S31" s="58"/>
      <c r="T31" s="61">
        <f t="shared" si="2"/>
        <v>404.37645000000003</v>
      </c>
      <c r="U31" s="61">
        <f t="shared" si="3"/>
        <v>4448.14095</v>
      </c>
    </row>
    <row r="32" spans="1:21" ht="42" customHeight="1" x14ac:dyDescent="0.2">
      <c r="A32" s="10">
        <v>8</v>
      </c>
      <c r="B32" s="85" t="s">
        <v>208</v>
      </c>
      <c r="C32" s="50" t="s">
        <v>20</v>
      </c>
      <c r="D32" s="50" t="s">
        <v>130</v>
      </c>
      <c r="E32" s="50" t="s">
        <v>209</v>
      </c>
      <c r="F32" s="27" t="s">
        <v>210</v>
      </c>
      <c r="G32" s="14" t="s">
        <v>88</v>
      </c>
      <c r="H32" s="58">
        <f>5.03*17697</f>
        <v>89015.91</v>
      </c>
      <c r="I32" s="61">
        <f t="shared" si="0"/>
        <v>1236.3320833333335</v>
      </c>
      <c r="J32" s="55">
        <v>5.3</v>
      </c>
      <c r="K32" s="61">
        <f t="shared" si="1"/>
        <v>6552.5600416666675</v>
      </c>
      <c r="L32" s="58">
        <v>4424</v>
      </c>
      <c r="M32" s="58">
        <v>4424</v>
      </c>
      <c r="N32" s="28"/>
      <c r="O32" s="28"/>
      <c r="P32" s="58"/>
      <c r="Q32" s="58"/>
      <c r="R32" s="58"/>
      <c r="S32" s="58"/>
      <c r="T32" s="61">
        <f t="shared" si="2"/>
        <v>655.2560041666668</v>
      </c>
      <c r="U32" s="61">
        <f t="shared" si="3"/>
        <v>16055.816045833335</v>
      </c>
    </row>
    <row r="33" spans="1:21" ht="62.25" customHeight="1" x14ac:dyDescent="0.2">
      <c r="A33" s="10">
        <v>9</v>
      </c>
      <c r="B33" s="85" t="s">
        <v>211</v>
      </c>
      <c r="C33" s="50" t="s">
        <v>20</v>
      </c>
      <c r="D33" s="50" t="s">
        <v>130</v>
      </c>
      <c r="E33" s="50" t="s">
        <v>131</v>
      </c>
      <c r="F33" s="27" t="s">
        <v>132</v>
      </c>
      <c r="G33" s="14" t="s">
        <v>88</v>
      </c>
      <c r="H33" s="58">
        <f>4.49*17697</f>
        <v>79459.53</v>
      </c>
      <c r="I33" s="61">
        <f t="shared" si="0"/>
        <v>1103.6045833333333</v>
      </c>
      <c r="J33" s="55">
        <v>2.6</v>
      </c>
      <c r="K33" s="61">
        <f t="shared" si="1"/>
        <v>2869.3719166666665</v>
      </c>
      <c r="L33" s="58"/>
      <c r="M33" s="58"/>
      <c r="N33" s="28"/>
      <c r="O33" s="28"/>
      <c r="P33" s="58"/>
      <c r="Q33" s="58"/>
      <c r="R33" s="58"/>
      <c r="S33" s="58"/>
      <c r="T33" s="61">
        <f t="shared" si="2"/>
        <v>286.93719166666665</v>
      </c>
      <c r="U33" s="61">
        <f t="shared" si="3"/>
        <v>3156.3091083333329</v>
      </c>
    </row>
    <row r="34" spans="1:21" ht="49.15" customHeight="1" x14ac:dyDescent="0.2">
      <c r="A34" s="10">
        <v>10</v>
      </c>
      <c r="B34" s="85" t="s">
        <v>212</v>
      </c>
      <c r="C34" s="50" t="s">
        <v>20</v>
      </c>
      <c r="D34" s="86" t="s">
        <v>72</v>
      </c>
      <c r="E34" s="86" t="s">
        <v>73</v>
      </c>
      <c r="F34" s="27" t="s">
        <v>213</v>
      </c>
      <c r="G34" s="14" t="s">
        <v>88</v>
      </c>
      <c r="H34" s="58">
        <f>5.03*17697</f>
        <v>89015.91</v>
      </c>
      <c r="I34" s="61">
        <f t="shared" si="0"/>
        <v>1236.3320833333335</v>
      </c>
      <c r="J34" s="55">
        <v>2.7</v>
      </c>
      <c r="K34" s="61">
        <f t="shared" si="1"/>
        <v>3338.0966250000006</v>
      </c>
      <c r="L34" s="58"/>
      <c r="M34" s="58"/>
      <c r="N34" s="28"/>
      <c r="O34" s="28"/>
      <c r="P34" s="58"/>
      <c r="Q34" s="58"/>
      <c r="R34" s="58"/>
      <c r="S34" s="58"/>
      <c r="T34" s="61">
        <f t="shared" si="2"/>
        <v>333.80966250000006</v>
      </c>
      <c r="U34" s="61">
        <f t="shared" si="3"/>
        <v>3671.9062875000009</v>
      </c>
    </row>
    <row r="35" spans="1:21" ht="45" x14ac:dyDescent="0.2">
      <c r="A35" s="10">
        <v>11</v>
      </c>
      <c r="B35" s="85" t="s">
        <v>214</v>
      </c>
      <c r="C35" s="50" t="s">
        <v>20</v>
      </c>
      <c r="D35" s="50" t="s">
        <v>65</v>
      </c>
      <c r="E35" s="50" t="s">
        <v>66</v>
      </c>
      <c r="F35" s="27" t="s">
        <v>133</v>
      </c>
      <c r="G35" s="14" t="s">
        <v>88</v>
      </c>
      <c r="H35" s="58">
        <f>5.21*17697</f>
        <v>92201.37</v>
      </c>
      <c r="I35" s="61">
        <f t="shared" si="0"/>
        <v>1280.5745833333333</v>
      </c>
      <c r="J35" s="55">
        <v>8</v>
      </c>
      <c r="K35" s="61">
        <f t="shared" si="1"/>
        <v>10244.596666666666</v>
      </c>
      <c r="L35" s="58"/>
      <c r="M35" s="58"/>
      <c r="N35" s="28"/>
      <c r="O35" s="28"/>
      <c r="P35" s="58"/>
      <c r="Q35" s="58"/>
      <c r="R35" s="58"/>
      <c r="S35" s="58"/>
      <c r="T35" s="61">
        <f t="shared" si="2"/>
        <v>1024.4596666666666</v>
      </c>
      <c r="U35" s="61">
        <f t="shared" si="3"/>
        <v>11269.056333333334</v>
      </c>
    </row>
    <row r="36" spans="1:21" ht="30" x14ac:dyDescent="0.2">
      <c r="A36" s="10">
        <v>12</v>
      </c>
      <c r="B36" s="85" t="s">
        <v>215</v>
      </c>
      <c r="C36" s="50" t="s">
        <v>20</v>
      </c>
      <c r="D36" s="50" t="s">
        <v>33</v>
      </c>
      <c r="E36" s="50" t="s">
        <v>135</v>
      </c>
      <c r="F36" s="27" t="s">
        <v>102</v>
      </c>
      <c r="G36" s="14" t="s">
        <v>88</v>
      </c>
      <c r="H36" s="58">
        <f>4.84*17697</f>
        <v>85653.48</v>
      </c>
      <c r="I36" s="61">
        <f t="shared" si="0"/>
        <v>1189.6316666666667</v>
      </c>
      <c r="J36" s="55">
        <v>3.9</v>
      </c>
      <c r="K36" s="61">
        <f t="shared" si="1"/>
        <v>4639.5635000000002</v>
      </c>
      <c r="L36" s="58"/>
      <c r="M36" s="58"/>
      <c r="N36" s="28"/>
      <c r="O36" s="28"/>
      <c r="P36" s="58"/>
      <c r="Q36" s="58"/>
      <c r="R36" s="58"/>
      <c r="S36" s="58"/>
      <c r="T36" s="61">
        <f t="shared" si="2"/>
        <v>463.95635000000004</v>
      </c>
      <c r="U36" s="61">
        <f t="shared" si="3"/>
        <v>5103.5198500000006</v>
      </c>
    </row>
    <row r="37" spans="1:21" ht="45" x14ac:dyDescent="0.2">
      <c r="A37" s="10">
        <v>13</v>
      </c>
      <c r="B37" s="85" t="s">
        <v>140</v>
      </c>
      <c r="C37" s="50" t="s">
        <v>20</v>
      </c>
      <c r="D37" s="50" t="s">
        <v>141</v>
      </c>
      <c r="E37" s="50" t="s">
        <v>142</v>
      </c>
      <c r="F37" s="27" t="s">
        <v>143</v>
      </c>
      <c r="G37" s="14" t="s">
        <v>88</v>
      </c>
      <c r="H37" s="58">
        <f>4.66*17697</f>
        <v>82468.02</v>
      </c>
      <c r="I37" s="61">
        <f t="shared" si="0"/>
        <v>1145.3891666666668</v>
      </c>
      <c r="J37" s="55">
        <v>10.6</v>
      </c>
      <c r="K37" s="61">
        <f t="shared" si="1"/>
        <v>12141.125166666669</v>
      </c>
      <c r="L37" s="58"/>
      <c r="M37" s="58"/>
      <c r="N37" s="28"/>
      <c r="O37" s="28"/>
      <c r="P37" s="58"/>
      <c r="Q37" s="58"/>
      <c r="R37" s="58"/>
      <c r="S37" s="58"/>
      <c r="T37" s="61">
        <f t="shared" si="2"/>
        <v>1214.1125166666668</v>
      </c>
      <c r="U37" s="61">
        <f t="shared" si="3"/>
        <v>13355.237683333335</v>
      </c>
    </row>
    <row r="38" spans="1:21" ht="60" x14ac:dyDescent="0.2">
      <c r="A38" s="10">
        <v>14</v>
      </c>
      <c r="B38" s="85" t="s">
        <v>148</v>
      </c>
      <c r="C38" s="50" t="s">
        <v>20</v>
      </c>
      <c r="D38" s="50" t="s">
        <v>74</v>
      </c>
      <c r="E38" s="50" t="s">
        <v>75</v>
      </c>
      <c r="F38" s="27" t="s">
        <v>149</v>
      </c>
      <c r="G38" s="14" t="s">
        <v>88</v>
      </c>
      <c r="H38" s="58">
        <f>5.31*17697</f>
        <v>93971.069999999992</v>
      </c>
      <c r="I38" s="61">
        <f t="shared" si="0"/>
        <v>1305.1537499999999</v>
      </c>
      <c r="J38" s="55">
        <v>5.4</v>
      </c>
      <c r="K38" s="61">
        <f t="shared" si="1"/>
        <v>7047.83025</v>
      </c>
      <c r="L38" s="58"/>
      <c r="M38" s="58"/>
      <c r="N38" s="28"/>
      <c r="O38" s="28"/>
      <c r="P38" s="58"/>
      <c r="Q38" s="58"/>
      <c r="R38" s="58"/>
      <c r="S38" s="58"/>
      <c r="T38" s="61">
        <f t="shared" si="2"/>
        <v>704.78302500000007</v>
      </c>
      <c r="U38" s="61">
        <f t="shared" si="3"/>
        <v>7752.6132749999997</v>
      </c>
    </row>
    <row r="39" spans="1:21" ht="67.5" customHeight="1" x14ac:dyDescent="0.2">
      <c r="A39" s="10">
        <v>15</v>
      </c>
      <c r="B39" s="85" t="s">
        <v>216</v>
      </c>
      <c r="C39" s="50" t="s">
        <v>20</v>
      </c>
      <c r="D39" s="50" t="s">
        <v>151</v>
      </c>
      <c r="E39" s="88" t="s">
        <v>152</v>
      </c>
      <c r="F39" s="27" t="s">
        <v>153</v>
      </c>
      <c r="G39" s="14" t="s">
        <v>88</v>
      </c>
      <c r="H39" s="58">
        <f>5.12*17697</f>
        <v>90608.639999999999</v>
      </c>
      <c r="I39" s="61">
        <f t="shared" si="0"/>
        <v>1258.4533333333334</v>
      </c>
      <c r="J39" s="55">
        <v>33.799999999999997</v>
      </c>
      <c r="K39" s="61">
        <f t="shared" si="1"/>
        <v>42535.722666666661</v>
      </c>
      <c r="L39" s="58"/>
      <c r="M39" s="58"/>
      <c r="N39" s="28"/>
      <c r="O39" s="28"/>
      <c r="P39" s="58"/>
      <c r="Q39" s="58"/>
      <c r="R39" s="58"/>
      <c r="S39" s="58"/>
      <c r="T39" s="61">
        <f t="shared" si="2"/>
        <v>4253.5722666666661</v>
      </c>
      <c r="U39" s="61">
        <f t="shared" si="3"/>
        <v>46789.294933333324</v>
      </c>
    </row>
    <row r="40" spans="1:21" ht="53.45" customHeight="1" x14ac:dyDescent="0.2">
      <c r="A40" s="10">
        <v>16</v>
      </c>
      <c r="B40" s="85" t="s">
        <v>154</v>
      </c>
      <c r="C40" s="50" t="s">
        <v>20</v>
      </c>
      <c r="D40" s="50" t="s">
        <v>155</v>
      </c>
      <c r="E40" s="50" t="s">
        <v>156</v>
      </c>
      <c r="F40" s="27" t="s">
        <v>157</v>
      </c>
      <c r="G40" s="14" t="s">
        <v>88</v>
      </c>
      <c r="H40" s="58">
        <f>5.31*17697</f>
        <v>93971.069999999992</v>
      </c>
      <c r="I40" s="61">
        <f t="shared" si="0"/>
        <v>1305.1537499999999</v>
      </c>
      <c r="J40" s="55">
        <v>5.4</v>
      </c>
      <c r="K40" s="61">
        <f t="shared" si="1"/>
        <v>7047.83025</v>
      </c>
      <c r="L40" s="58"/>
      <c r="M40" s="58"/>
      <c r="N40" s="28"/>
      <c r="O40" s="28"/>
      <c r="P40" s="58"/>
      <c r="Q40" s="58"/>
      <c r="R40" s="58"/>
      <c r="S40" s="58"/>
      <c r="T40" s="61">
        <f t="shared" si="2"/>
        <v>704.78302500000007</v>
      </c>
      <c r="U40" s="61">
        <f t="shared" si="3"/>
        <v>7752.6132749999997</v>
      </c>
    </row>
    <row r="41" spans="1:21" ht="45.75" customHeight="1" x14ac:dyDescent="0.2">
      <c r="A41" s="10">
        <v>17</v>
      </c>
      <c r="B41" s="85" t="s">
        <v>196</v>
      </c>
      <c r="C41" s="84" t="s">
        <v>20</v>
      </c>
      <c r="D41" s="96" t="s">
        <v>81</v>
      </c>
      <c r="E41" s="86" t="s">
        <v>82</v>
      </c>
      <c r="F41" s="104" t="s">
        <v>336</v>
      </c>
      <c r="G41" s="14" t="s">
        <v>88</v>
      </c>
      <c r="H41" s="58">
        <f>4.66*17697</f>
        <v>82468.02</v>
      </c>
      <c r="I41" s="61">
        <f t="shared" si="0"/>
        <v>1145.3891666666668</v>
      </c>
      <c r="J41" s="55">
        <v>4</v>
      </c>
      <c r="K41" s="61">
        <f t="shared" si="1"/>
        <v>4581.5566666666673</v>
      </c>
      <c r="L41" s="58"/>
      <c r="M41" s="58"/>
      <c r="N41" s="28"/>
      <c r="O41" s="28"/>
      <c r="P41" s="58"/>
      <c r="Q41" s="58"/>
      <c r="R41" s="58"/>
      <c r="S41" s="58"/>
      <c r="T41" s="61">
        <f t="shared" si="2"/>
        <v>458.15566666666678</v>
      </c>
      <c r="U41" s="61">
        <f t="shared" si="3"/>
        <v>5039.7123333333338</v>
      </c>
    </row>
    <row r="42" spans="1:21" ht="20.25" customHeight="1" x14ac:dyDescent="0.2">
      <c r="A42" s="10">
        <v>18</v>
      </c>
      <c r="B42" s="50" t="s">
        <v>78</v>
      </c>
      <c r="C42" s="84" t="s">
        <v>20</v>
      </c>
      <c r="D42" s="50"/>
      <c r="E42" s="50"/>
      <c r="F42" s="44" t="s">
        <v>85</v>
      </c>
      <c r="G42" s="14" t="s">
        <v>88</v>
      </c>
      <c r="H42" s="58">
        <f>4.84*17697</f>
        <v>85653.48</v>
      </c>
      <c r="I42" s="61">
        <f t="shared" si="0"/>
        <v>1189.6316666666667</v>
      </c>
      <c r="J42" s="55">
        <v>2.4</v>
      </c>
      <c r="K42" s="61">
        <f t="shared" si="1"/>
        <v>2855.116</v>
      </c>
      <c r="L42" s="58"/>
      <c r="M42" s="58"/>
      <c r="N42" s="28"/>
      <c r="O42" s="28"/>
      <c r="P42" s="58"/>
      <c r="Q42" s="58"/>
      <c r="R42" s="58"/>
      <c r="S42" s="58"/>
      <c r="T42" s="61">
        <f t="shared" si="2"/>
        <v>285.51159999999999</v>
      </c>
      <c r="U42" s="61">
        <f t="shared" si="3"/>
        <v>3140.6275999999998</v>
      </c>
    </row>
    <row r="43" spans="1:21" ht="22.5" customHeight="1" x14ac:dyDescent="0.2">
      <c r="A43" s="10">
        <v>19</v>
      </c>
      <c r="B43" s="50" t="s">
        <v>196</v>
      </c>
      <c r="C43" s="84" t="s">
        <v>20</v>
      </c>
      <c r="D43" s="50"/>
      <c r="E43" s="50"/>
      <c r="F43" s="11" t="s">
        <v>85</v>
      </c>
      <c r="G43" s="13" t="s">
        <v>88</v>
      </c>
      <c r="H43" s="58">
        <f>4.84*17697</f>
        <v>85653.48</v>
      </c>
      <c r="I43" s="61">
        <f t="shared" si="0"/>
        <v>1189.6316666666667</v>
      </c>
      <c r="J43" s="55">
        <v>6</v>
      </c>
      <c r="K43" s="61">
        <f t="shared" si="1"/>
        <v>7137.79</v>
      </c>
      <c r="L43" s="58"/>
      <c r="M43" s="58"/>
      <c r="N43" s="28"/>
      <c r="O43" s="28"/>
      <c r="P43" s="58"/>
      <c r="Q43" s="58"/>
      <c r="R43" s="58"/>
      <c r="S43" s="58"/>
      <c r="T43" s="61">
        <f t="shared" si="2"/>
        <v>713.779</v>
      </c>
      <c r="U43" s="61">
        <f t="shared" si="3"/>
        <v>7851.5689999999995</v>
      </c>
    </row>
    <row r="44" spans="1:21" ht="15" x14ac:dyDescent="0.2">
      <c r="A44" s="10"/>
      <c r="B44" s="84"/>
      <c r="C44" s="84"/>
      <c r="D44" s="50"/>
      <c r="E44" s="50"/>
      <c r="F44" s="27"/>
      <c r="G44" s="28"/>
      <c r="H44" s="58"/>
      <c r="I44" s="61">
        <f t="shared" si="0"/>
        <v>0</v>
      </c>
      <c r="J44" s="55"/>
      <c r="K44" s="61">
        <f t="shared" si="1"/>
        <v>0</v>
      </c>
      <c r="L44" s="58"/>
      <c r="M44" s="58"/>
      <c r="N44" s="28"/>
      <c r="O44" s="28"/>
      <c r="P44" s="58"/>
      <c r="Q44" s="58"/>
      <c r="R44" s="58"/>
      <c r="S44" s="58"/>
      <c r="T44" s="61">
        <f t="shared" si="2"/>
        <v>0</v>
      </c>
      <c r="U44" s="61">
        <f t="shared" si="3"/>
        <v>0</v>
      </c>
    </row>
    <row r="45" spans="1:21" ht="15" x14ac:dyDescent="0.2">
      <c r="A45" s="28"/>
      <c r="B45" s="139"/>
      <c r="C45" s="139"/>
      <c r="D45" s="139"/>
      <c r="E45" s="140"/>
      <c r="F45" s="8"/>
      <c r="G45" s="7"/>
      <c r="H45" s="59"/>
      <c r="I45" s="59"/>
      <c r="J45" s="63">
        <f>SUM(J25:J44)</f>
        <v>141.80000000000001</v>
      </c>
      <c r="K45" s="60">
        <f>SUM(K25:K44)</f>
        <v>173538.5025416667</v>
      </c>
      <c r="L45" s="60">
        <f t="shared" ref="L45:U45" si="4">SUM(L25:L44)</f>
        <v>4424</v>
      </c>
      <c r="M45" s="60">
        <f t="shared" si="4"/>
        <v>4424</v>
      </c>
      <c r="N45" s="60">
        <f t="shared" si="4"/>
        <v>0</v>
      </c>
      <c r="O45" s="60">
        <f t="shared" si="4"/>
        <v>0</v>
      </c>
      <c r="P45" s="60">
        <f t="shared" si="4"/>
        <v>0</v>
      </c>
      <c r="Q45" s="60">
        <f t="shared" si="4"/>
        <v>0</v>
      </c>
      <c r="R45" s="60">
        <f t="shared" si="4"/>
        <v>0</v>
      </c>
      <c r="S45" s="60">
        <f t="shared" si="4"/>
        <v>0</v>
      </c>
      <c r="T45" s="60">
        <f t="shared" si="4"/>
        <v>17353.850254166668</v>
      </c>
      <c r="U45" s="60">
        <f t="shared" si="4"/>
        <v>199740.35279583331</v>
      </c>
    </row>
    <row r="46" spans="1:21" ht="53.25" customHeight="1" x14ac:dyDescent="0.2">
      <c r="A46" s="28">
        <v>20</v>
      </c>
      <c r="B46" s="50" t="s">
        <v>86</v>
      </c>
      <c r="C46" s="50" t="s">
        <v>20</v>
      </c>
      <c r="D46" s="50" t="s">
        <v>217</v>
      </c>
      <c r="E46" s="50" t="s">
        <v>152</v>
      </c>
      <c r="F46" s="6" t="s">
        <v>153</v>
      </c>
      <c r="G46" s="6" t="s">
        <v>218</v>
      </c>
      <c r="H46" s="58">
        <f>5.12*17697</f>
        <v>90608.639999999999</v>
      </c>
      <c r="I46" s="58">
        <f>H46/72</f>
        <v>1258.4533333333334</v>
      </c>
      <c r="J46" s="55">
        <v>7.6</v>
      </c>
      <c r="K46" s="58">
        <f>I46*J46</f>
        <v>9564.2453333333324</v>
      </c>
      <c r="L46" s="67"/>
      <c r="M46" s="67"/>
      <c r="N46" s="6"/>
      <c r="O46" s="6"/>
      <c r="P46" s="67"/>
      <c r="Q46" s="67"/>
      <c r="R46" s="67"/>
      <c r="S46" s="67"/>
      <c r="T46" s="58">
        <f>K46*10%</f>
        <v>956.42453333333333</v>
      </c>
      <c r="U46" s="67">
        <f>K46+L46+M46+P46+Q46+R46+S46+T46</f>
        <v>10520.669866666665</v>
      </c>
    </row>
    <row r="47" spans="1:21" ht="51.75" customHeight="1" x14ac:dyDescent="0.2">
      <c r="A47" s="28">
        <v>21</v>
      </c>
      <c r="B47" s="50" t="s">
        <v>86</v>
      </c>
      <c r="C47" s="50" t="s">
        <v>20</v>
      </c>
      <c r="D47" s="50" t="s">
        <v>219</v>
      </c>
      <c r="E47" s="50" t="s">
        <v>35</v>
      </c>
      <c r="F47" s="6" t="s">
        <v>47</v>
      </c>
      <c r="G47" s="6" t="s">
        <v>218</v>
      </c>
      <c r="H47" s="58">
        <f>4.57*17697</f>
        <v>80875.290000000008</v>
      </c>
      <c r="I47" s="58">
        <f t="shared" ref="I47:I53" si="5">H47/72</f>
        <v>1123.2679166666667</v>
      </c>
      <c r="J47" s="55">
        <v>3.6</v>
      </c>
      <c r="K47" s="58">
        <f t="shared" ref="K47:K53" si="6">I47*J47</f>
        <v>4043.7645000000002</v>
      </c>
      <c r="L47" s="67"/>
      <c r="M47" s="67"/>
      <c r="N47" s="6"/>
      <c r="O47" s="6"/>
      <c r="P47" s="67"/>
      <c r="Q47" s="67"/>
      <c r="R47" s="67"/>
      <c r="S47" s="67"/>
      <c r="T47" s="58">
        <f t="shared" ref="T47:T53" si="7">K47*10%</f>
        <v>404.37645000000003</v>
      </c>
      <c r="U47" s="67">
        <f t="shared" ref="U47:U53" si="8">K47+L47+M47+P47+Q47+R47+S47+T47</f>
        <v>4448.14095</v>
      </c>
    </row>
    <row r="48" spans="1:21" ht="45.75" customHeight="1" x14ac:dyDescent="0.2">
      <c r="A48" s="28">
        <v>22</v>
      </c>
      <c r="B48" s="50" t="s">
        <v>86</v>
      </c>
      <c r="C48" s="50" t="s">
        <v>20</v>
      </c>
      <c r="D48" s="50" t="s">
        <v>100</v>
      </c>
      <c r="E48" s="50" t="s">
        <v>220</v>
      </c>
      <c r="F48" s="6" t="s">
        <v>221</v>
      </c>
      <c r="G48" s="6" t="s">
        <v>218</v>
      </c>
      <c r="H48" s="58">
        <f>5.31*17697</f>
        <v>93971.069999999992</v>
      </c>
      <c r="I48" s="58">
        <f t="shared" si="5"/>
        <v>1305.1537499999999</v>
      </c>
      <c r="J48" s="55">
        <v>4</v>
      </c>
      <c r="K48" s="58">
        <f t="shared" si="6"/>
        <v>5220.6149999999998</v>
      </c>
      <c r="L48" s="67"/>
      <c r="M48" s="67"/>
      <c r="N48" s="6"/>
      <c r="O48" s="6"/>
      <c r="P48" s="67"/>
      <c r="Q48" s="67"/>
      <c r="R48" s="67"/>
      <c r="S48" s="67"/>
      <c r="T48" s="58">
        <f t="shared" si="7"/>
        <v>522.06150000000002</v>
      </c>
      <c r="U48" s="67">
        <f t="shared" si="8"/>
        <v>5742.6764999999996</v>
      </c>
    </row>
    <row r="49" spans="1:22" ht="48" customHeight="1" x14ac:dyDescent="0.2">
      <c r="A49" s="28">
        <v>23</v>
      </c>
      <c r="B49" s="50" t="s">
        <v>86</v>
      </c>
      <c r="C49" s="50" t="s">
        <v>20</v>
      </c>
      <c r="D49" s="50" t="s">
        <v>87</v>
      </c>
      <c r="E49" s="50" t="s">
        <v>222</v>
      </c>
      <c r="F49" s="6" t="s">
        <v>50</v>
      </c>
      <c r="G49" s="6" t="s">
        <v>218</v>
      </c>
      <c r="H49" s="58">
        <f>5.31*17697</f>
        <v>93971.069999999992</v>
      </c>
      <c r="I49" s="58">
        <f t="shared" si="5"/>
        <v>1305.1537499999999</v>
      </c>
      <c r="J49" s="55">
        <v>5.8</v>
      </c>
      <c r="K49" s="58">
        <f t="shared" si="6"/>
        <v>7569.8917499999998</v>
      </c>
      <c r="L49" s="67"/>
      <c r="M49" s="67"/>
      <c r="N49" s="6"/>
      <c r="O49" s="6"/>
      <c r="P49" s="67"/>
      <c r="Q49" s="67"/>
      <c r="R49" s="67"/>
      <c r="S49" s="67"/>
      <c r="T49" s="58">
        <f t="shared" si="7"/>
        <v>756.98917500000005</v>
      </c>
      <c r="U49" s="67">
        <f t="shared" si="8"/>
        <v>8326.8809249999995</v>
      </c>
    </row>
    <row r="50" spans="1:22" ht="50.25" customHeight="1" x14ac:dyDescent="0.2">
      <c r="A50" s="28">
        <v>24</v>
      </c>
      <c r="B50" s="50" t="s">
        <v>86</v>
      </c>
      <c r="C50" s="50" t="s">
        <v>20</v>
      </c>
      <c r="D50" s="50" t="s">
        <v>223</v>
      </c>
      <c r="E50" s="50" t="s">
        <v>224</v>
      </c>
      <c r="F50" s="6" t="s">
        <v>225</v>
      </c>
      <c r="G50" s="6" t="s">
        <v>218</v>
      </c>
      <c r="H50" s="58">
        <f>5.03*17697</f>
        <v>89015.91</v>
      </c>
      <c r="I50" s="58">
        <f t="shared" si="5"/>
        <v>1236.3320833333335</v>
      </c>
      <c r="J50" s="55">
        <v>10.8</v>
      </c>
      <c r="K50" s="58">
        <f t="shared" si="6"/>
        <v>13352.386500000002</v>
      </c>
      <c r="L50" s="67"/>
      <c r="M50" s="67"/>
      <c r="N50" s="6"/>
      <c r="O50" s="6"/>
      <c r="P50" s="67"/>
      <c r="Q50" s="67"/>
      <c r="R50" s="67"/>
      <c r="S50" s="67"/>
      <c r="T50" s="58">
        <f t="shared" si="7"/>
        <v>1335.2386500000002</v>
      </c>
      <c r="U50" s="67">
        <f t="shared" si="8"/>
        <v>14687.625150000003</v>
      </c>
    </row>
    <row r="51" spans="1:22" ht="51" customHeight="1" x14ac:dyDescent="0.2">
      <c r="A51" s="28">
        <v>25</v>
      </c>
      <c r="B51" s="50" t="s">
        <v>86</v>
      </c>
      <c r="C51" s="50" t="s">
        <v>20</v>
      </c>
      <c r="D51" s="50" t="s">
        <v>87</v>
      </c>
      <c r="E51" s="50" t="s">
        <v>68</v>
      </c>
      <c r="F51" s="6" t="s">
        <v>226</v>
      </c>
      <c r="G51" s="6" t="s">
        <v>218</v>
      </c>
      <c r="H51" s="58">
        <f>5.03*17697</f>
        <v>89015.91</v>
      </c>
      <c r="I51" s="58">
        <f t="shared" si="5"/>
        <v>1236.3320833333335</v>
      </c>
      <c r="J51" s="55">
        <v>7.2</v>
      </c>
      <c r="K51" s="58">
        <f t="shared" si="6"/>
        <v>8901.5910000000003</v>
      </c>
      <c r="L51" s="67"/>
      <c r="M51" s="67"/>
      <c r="N51" s="6"/>
      <c r="O51" s="6"/>
      <c r="P51" s="67"/>
      <c r="Q51" s="67"/>
      <c r="R51" s="67"/>
      <c r="S51" s="67"/>
      <c r="T51" s="58">
        <f t="shared" si="7"/>
        <v>890.15910000000008</v>
      </c>
      <c r="U51" s="67">
        <f t="shared" si="8"/>
        <v>9791.7501000000011</v>
      </c>
    </row>
    <row r="52" spans="1:22" ht="48" customHeight="1" x14ac:dyDescent="0.2">
      <c r="A52" s="28">
        <v>26</v>
      </c>
      <c r="B52" s="50" t="s">
        <v>86</v>
      </c>
      <c r="C52" s="50" t="s">
        <v>20</v>
      </c>
      <c r="D52" s="50" t="s">
        <v>104</v>
      </c>
      <c r="E52" s="50" t="s">
        <v>105</v>
      </c>
      <c r="F52" s="6" t="s">
        <v>106</v>
      </c>
      <c r="G52" s="6" t="s">
        <v>218</v>
      </c>
      <c r="H52" s="58">
        <f>5.31*17697</f>
        <v>93971.069999999992</v>
      </c>
      <c r="I52" s="58">
        <f t="shared" si="5"/>
        <v>1305.1537499999999</v>
      </c>
      <c r="J52" s="55">
        <v>9</v>
      </c>
      <c r="K52" s="58">
        <f t="shared" si="6"/>
        <v>11746.383749999999</v>
      </c>
      <c r="L52" s="67"/>
      <c r="M52" s="67"/>
      <c r="N52" s="6"/>
      <c r="O52" s="6"/>
      <c r="P52" s="67"/>
      <c r="Q52" s="67"/>
      <c r="R52" s="67"/>
      <c r="S52" s="67"/>
      <c r="T52" s="58">
        <f t="shared" si="7"/>
        <v>1174.638375</v>
      </c>
      <c r="U52" s="67">
        <f t="shared" si="8"/>
        <v>12921.022125</v>
      </c>
    </row>
    <row r="53" spans="1:22" ht="30" x14ac:dyDescent="0.2">
      <c r="A53" s="28">
        <v>27</v>
      </c>
      <c r="B53" s="50" t="s">
        <v>86</v>
      </c>
      <c r="C53" s="50" t="s">
        <v>20</v>
      </c>
      <c r="D53" s="50"/>
      <c r="E53" s="50"/>
      <c r="F53" s="6" t="s">
        <v>85</v>
      </c>
      <c r="G53" s="6" t="s">
        <v>88</v>
      </c>
      <c r="H53" s="58">
        <f>4.84*17697</f>
        <v>85653.48</v>
      </c>
      <c r="I53" s="58">
        <f t="shared" si="5"/>
        <v>1189.6316666666667</v>
      </c>
      <c r="J53" s="55">
        <v>31.2</v>
      </c>
      <c r="K53" s="58">
        <f t="shared" si="6"/>
        <v>37116.508000000002</v>
      </c>
      <c r="L53" s="67"/>
      <c r="M53" s="67"/>
      <c r="N53" s="6"/>
      <c r="O53" s="6"/>
      <c r="P53" s="67"/>
      <c r="Q53" s="67"/>
      <c r="R53" s="67"/>
      <c r="S53" s="67"/>
      <c r="T53" s="58">
        <f t="shared" si="7"/>
        <v>3711.6508000000003</v>
      </c>
      <c r="U53" s="67">
        <f t="shared" si="8"/>
        <v>40828.158800000005</v>
      </c>
    </row>
    <row r="54" spans="1:22" s="46" customFormat="1" ht="15" x14ac:dyDescent="0.2">
      <c r="A54" s="7"/>
      <c r="B54" s="139"/>
      <c r="C54" s="140"/>
      <c r="D54" s="48"/>
      <c r="E54" s="48"/>
      <c r="F54" s="45"/>
      <c r="G54" s="45"/>
      <c r="H54" s="68"/>
      <c r="I54" s="68"/>
      <c r="J54" s="70">
        <v>79.2</v>
      </c>
      <c r="K54" s="71">
        <f>SUM(K46:K53)</f>
        <v>97515.385833333334</v>
      </c>
      <c r="L54" s="71">
        <f t="shared" ref="L54:U54" si="9">SUM(L46:L53)</f>
        <v>0</v>
      </c>
      <c r="M54" s="71">
        <f t="shared" si="9"/>
        <v>0</v>
      </c>
      <c r="N54" s="71">
        <f t="shared" si="9"/>
        <v>0</v>
      </c>
      <c r="O54" s="71">
        <f t="shared" si="9"/>
        <v>0</v>
      </c>
      <c r="P54" s="71">
        <f t="shared" si="9"/>
        <v>0</v>
      </c>
      <c r="Q54" s="71">
        <f t="shared" si="9"/>
        <v>0</v>
      </c>
      <c r="R54" s="71">
        <f t="shared" si="9"/>
        <v>0</v>
      </c>
      <c r="S54" s="71">
        <f t="shared" si="9"/>
        <v>0</v>
      </c>
      <c r="T54" s="71">
        <f t="shared" si="9"/>
        <v>9751.5385833333348</v>
      </c>
      <c r="U54" s="71">
        <f t="shared" si="9"/>
        <v>107266.92441666668</v>
      </c>
      <c r="V54" s="72"/>
    </row>
    <row r="55" spans="1:22" s="46" customFormat="1" ht="17.25" customHeight="1" x14ac:dyDescent="0.2">
      <c r="A55" s="7"/>
      <c r="B55" s="141"/>
      <c r="C55" s="141"/>
      <c r="D55" s="142"/>
      <c r="E55" s="45"/>
      <c r="F55" s="45"/>
      <c r="G55" s="45"/>
      <c r="H55" s="68"/>
      <c r="I55" s="68"/>
      <c r="J55" s="70">
        <f>J45+J54</f>
        <v>221</v>
      </c>
      <c r="K55" s="71">
        <f t="shared" ref="K55:T55" si="10">K45+K54</f>
        <v>271053.88837500004</v>
      </c>
      <c r="L55" s="71">
        <f t="shared" si="10"/>
        <v>4424</v>
      </c>
      <c r="M55" s="71">
        <f t="shared" si="10"/>
        <v>4424</v>
      </c>
      <c r="N55" s="71">
        <f t="shared" si="10"/>
        <v>0</v>
      </c>
      <c r="O55" s="71">
        <f t="shared" si="10"/>
        <v>0</v>
      </c>
      <c r="P55" s="71">
        <f t="shared" si="10"/>
        <v>0</v>
      </c>
      <c r="Q55" s="71">
        <f t="shared" si="10"/>
        <v>0</v>
      </c>
      <c r="R55" s="71">
        <f t="shared" si="10"/>
        <v>0</v>
      </c>
      <c r="S55" s="71">
        <f t="shared" si="10"/>
        <v>0</v>
      </c>
      <c r="T55" s="71">
        <f t="shared" si="10"/>
        <v>27105.388837500002</v>
      </c>
      <c r="U55" s="71">
        <f>U45+U54</f>
        <v>307007.27721249999</v>
      </c>
      <c r="V55" s="112"/>
    </row>
    <row r="56" spans="1:22" ht="15" x14ac:dyDescent="0.2">
      <c r="A56" s="9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</row>
    <row r="57" spans="1:22" ht="15" x14ac:dyDescent="0.2">
      <c r="A57" s="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2" ht="15" x14ac:dyDescent="0.2">
      <c r="A58" s="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</row>
    <row r="59" spans="1:22" ht="15" x14ac:dyDescent="0.2">
      <c r="A59" s="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2" ht="15" x14ac:dyDescent="0.2">
      <c r="A60" s="9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</row>
    <row r="61" spans="1:22" ht="15" x14ac:dyDescent="0.2">
      <c r="A61" s="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2" ht="15" x14ac:dyDescent="0.2">
      <c r="A62" s="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2" ht="15" x14ac:dyDescent="0.2">
      <c r="A63" s="9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2" ht="14.25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</row>
    <row r="65" spans="1:21" ht="14.25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</row>
    <row r="66" spans="1:21" ht="14.25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</row>
    <row r="67" spans="1:21" ht="14.25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</row>
    <row r="68" spans="1:21" ht="14.25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</row>
    <row r="69" spans="1:21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</sheetData>
  <mergeCells count="24">
    <mergeCell ref="M3:S3"/>
    <mergeCell ref="B45:E45"/>
    <mergeCell ref="B54:C54"/>
    <mergeCell ref="B55:D55"/>
    <mergeCell ref="K22:K24"/>
    <mergeCell ref="A22:A24"/>
    <mergeCell ref="G22:G24"/>
    <mergeCell ref="H22:H24"/>
    <mergeCell ref="I22:I24"/>
    <mergeCell ref="J22:J24"/>
    <mergeCell ref="B22:B24"/>
    <mergeCell ref="C22:C24"/>
    <mergeCell ref="D22:D24"/>
    <mergeCell ref="E22:E24"/>
    <mergeCell ref="F22:F24"/>
    <mergeCell ref="T22:T24"/>
    <mergeCell ref="U22:U24"/>
    <mergeCell ref="L23:L24"/>
    <mergeCell ref="M23:M24"/>
    <mergeCell ref="N23:P23"/>
    <mergeCell ref="Q23:Q24"/>
    <mergeCell ref="R23:R24"/>
    <mergeCell ref="S23:S24"/>
    <mergeCell ref="L22:S22"/>
  </mergeCell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view="pageBreakPreview" topLeftCell="A58" zoomScale="80" zoomScaleNormal="60" zoomScaleSheetLayoutView="80" workbookViewId="0">
      <selection activeCell="A66" sqref="A66:XFD69"/>
    </sheetView>
  </sheetViews>
  <sheetFormatPr defaultRowHeight="12.75" x14ac:dyDescent="0.2"/>
  <cols>
    <col min="1" max="1" width="4" customWidth="1"/>
    <col min="2" max="2" width="26.42578125" customWidth="1"/>
    <col min="3" max="3" width="13.7109375" customWidth="1"/>
    <col min="4" max="4" width="29.5703125" customWidth="1"/>
    <col min="5" max="5" width="16.140625" customWidth="1"/>
    <col min="6" max="6" width="11" customWidth="1"/>
    <col min="7" max="7" width="10.7109375" customWidth="1"/>
    <col min="8" max="8" width="16.7109375" customWidth="1"/>
    <col min="9" max="9" width="10" customWidth="1"/>
    <col min="10" max="10" width="9" customWidth="1"/>
    <col min="11" max="11" width="11.7109375" customWidth="1"/>
    <col min="14" max="15" width="8.5703125" customWidth="1"/>
    <col min="16" max="16" width="10" bestFit="1" customWidth="1"/>
    <col min="17" max="17" width="23.42578125" customWidth="1"/>
    <col min="18" max="18" width="24.85546875" customWidth="1"/>
    <col min="19" max="19" width="20.5703125" customWidth="1"/>
    <col min="20" max="20" width="11.42578125" customWidth="1"/>
    <col min="21" max="21" width="12.4257812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 t="s">
        <v>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5" t="s">
        <v>2</v>
      </c>
      <c r="G8" s="5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1"/>
      <c r="N10" s="4"/>
      <c r="O10" s="4"/>
      <c r="P10" s="4" t="s">
        <v>3</v>
      </c>
      <c r="Q10" s="4"/>
      <c r="R10" s="17"/>
      <c r="S10" s="17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1"/>
      <c r="N11" s="4"/>
      <c r="O11" s="4"/>
      <c r="P11" s="4" t="s">
        <v>84</v>
      </c>
      <c r="Q11" s="4"/>
      <c r="R11" s="17"/>
      <c r="S11" s="17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1"/>
      <c r="N12" s="4"/>
      <c r="O12" s="4"/>
      <c r="P12" s="4" t="s">
        <v>113</v>
      </c>
      <c r="Q12" s="4"/>
      <c r="R12" s="4" t="s">
        <v>114</v>
      </c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1"/>
      <c r="N13" s="4"/>
      <c r="O13" s="4"/>
      <c r="P13" s="4" t="s">
        <v>227</v>
      </c>
      <c r="Q13" s="4"/>
      <c r="R13" s="4"/>
      <c r="S13" s="4"/>
      <c r="T13" s="4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1"/>
      <c r="N14" s="4"/>
      <c r="O14" s="4"/>
      <c r="P14" s="4" t="s">
        <v>116</v>
      </c>
      <c r="Q14" s="4"/>
      <c r="R14" s="4"/>
      <c r="S14" s="64">
        <v>52</v>
      </c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1"/>
      <c r="N15" s="4"/>
      <c r="O15" s="4"/>
      <c r="P15" s="4" t="s">
        <v>79</v>
      </c>
      <c r="Q15" s="4">
        <v>50</v>
      </c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1"/>
      <c r="N16" s="4"/>
      <c r="O16" s="4"/>
      <c r="P16" s="4" t="s">
        <v>117</v>
      </c>
      <c r="Q16" s="4">
        <v>2</v>
      </c>
      <c r="R16" s="4"/>
      <c r="S16" s="4"/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1"/>
      <c r="N17" s="4"/>
      <c r="O17" s="4"/>
      <c r="P17" s="4" t="s">
        <v>118</v>
      </c>
      <c r="Q17" s="4"/>
      <c r="R17" s="64">
        <v>399.2</v>
      </c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46.5" customHeight="1" x14ac:dyDescent="0.2">
      <c r="A19" s="122" t="s">
        <v>0</v>
      </c>
      <c r="B19" s="122" t="s">
        <v>4</v>
      </c>
      <c r="C19" s="122" t="s">
        <v>335</v>
      </c>
      <c r="D19" s="125" t="s">
        <v>11</v>
      </c>
      <c r="E19" s="128" t="s">
        <v>6</v>
      </c>
      <c r="F19" s="122" t="s">
        <v>7</v>
      </c>
      <c r="G19" s="122" t="s">
        <v>26</v>
      </c>
      <c r="H19" s="122" t="s">
        <v>16</v>
      </c>
      <c r="I19" s="122" t="s">
        <v>21</v>
      </c>
      <c r="J19" s="122" t="s">
        <v>8</v>
      </c>
      <c r="K19" s="122" t="s">
        <v>17</v>
      </c>
      <c r="L19" s="131" t="s">
        <v>9</v>
      </c>
      <c r="M19" s="131"/>
      <c r="N19" s="131"/>
      <c r="O19" s="131"/>
      <c r="P19" s="131"/>
      <c r="Q19" s="131"/>
      <c r="R19" s="131"/>
      <c r="S19" s="131"/>
      <c r="T19" s="122" t="s">
        <v>27</v>
      </c>
      <c r="U19" s="122" t="s">
        <v>14</v>
      </c>
    </row>
    <row r="20" spans="1:21" ht="20.25" customHeight="1" x14ac:dyDescent="0.2">
      <c r="A20" s="123"/>
      <c r="B20" s="123"/>
      <c r="C20" s="123"/>
      <c r="D20" s="126"/>
      <c r="E20" s="129"/>
      <c r="F20" s="123"/>
      <c r="G20" s="123"/>
      <c r="H20" s="123"/>
      <c r="I20" s="123"/>
      <c r="J20" s="123"/>
      <c r="K20" s="123"/>
      <c r="L20" s="122" t="s">
        <v>12</v>
      </c>
      <c r="M20" s="122" t="s">
        <v>13</v>
      </c>
      <c r="N20" s="131" t="s">
        <v>15</v>
      </c>
      <c r="O20" s="131"/>
      <c r="P20" s="131"/>
      <c r="Q20" s="122" t="s">
        <v>30</v>
      </c>
      <c r="R20" s="122" t="s">
        <v>31</v>
      </c>
      <c r="S20" s="122" t="s">
        <v>25</v>
      </c>
      <c r="T20" s="123"/>
      <c r="U20" s="123"/>
    </row>
    <row r="21" spans="1:21" ht="28.5" customHeight="1" x14ac:dyDescent="0.2">
      <c r="A21" s="124"/>
      <c r="B21" s="123"/>
      <c r="C21" s="123"/>
      <c r="D21" s="127"/>
      <c r="E21" s="130"/>
      <c r="F21" s="124"/>
      <c r="G21" s="124"/>
      <c r="H21" s="124"/>
      <c r="I21" s="124"/>
      <c r="J21" s="124"/>
      <c r="K21" s="124"/>
      <c r="L21" s="124"/>
      <c r="M21" s="124"/>
      <c r="N21" s="6" t="s">
        <v>18</v>
      </c>
      <c r="O21" s="6" t="s">
        <v>24</v>
      </c>
      <c r="P21" s="6" t="s">
        <v>19</v>
      </c>
      <c r="Q21" s="124"/>
      <c r="R21" s="124"/>
      <c r="S21" s="124"/>
      <c r="T21" s="124"/>
      <c r="U21" s="124"/>
    </row>
    <row r="22" spans="1:21" ht="48.75" customHeight="1" x14ac:dyDescent="0.2">
      <c r="A22" s="10">
        <v>1</v>
      </c>
      <c r="B22" s="85" t="s">
        <v>228</v>
      </c>
      <c r="C22" s="50" t="s">
        <v>20</v>
      </c>
      <c r="D22" s="86" t="s">
        <v>60</v>
      </c>
      <c r="E22" s="86" t="s">
        <v>169</v>
      </c>
      <c r="F22" s="27" t="s">
        <v>170</v>
      </c>
      <c r="G22" s="14" t="s">
        <v>88</v>
      </c>
      <c r="H22" s="61">
        <f>5.31*17697</f>
        <v>93971.069999999992</v>
      </c>
      <c r="I22" s="61">
        <f>H22/72</f>
        <v>1305.1537499999999</v>
      </c>
      <c r="J22" s="13">
        <v>4.0999999999999996</v>
      </c>
      <c r="K22" s="61">
        <f>I22*J22</f>
        <v>5351.1303749999997</v>
      </c>
      <c r="L22" s="61"/>
      <c r="M22" s="61"/>
      <c r="N22" s="13"/>
      <c r="O22" s="13"/>
      <c r="P22" s="61">
        <f>(17697*N22)/72*O22</f>
        <v>0</v>
      </c>
      <c r="Q22" s="61"/>
      <c r="R22" s="61"/>
      <c r="S22" s="61"/>
      <c r="T22" s="61">
        <f>K22*10%</f>
        <v>535.11303750000002</v>
      </c>
      <c r="U22" s="61">
        <f>K22+L22+M22+P22+Q22+R22+S22+T22</f>
        <v>5886.2434125</v>
      </c>
    </row>
    <row r="23" spans="1:21" ht="48" customHeight="1" x14ac:dyDescent="0.2">
      <c r="A23" s="10">
        <v>2</v>
      </c>
      <c r="B23" s="85" t="s">
        <v>229</v>
      </c>
      <c r="C23" s="50" t="s">
        <v>20</v>
      </c>
      <c r="D23" s="50" t="s">
        <v>44</v>
      </c>
      <c r="E23" s="50" t="s">
        <v>176</v>
      </c>
      <c r="F23" s="27" t="s">
        <v>102</v>
      </c>
      <c r="G23" s="14" t="s">
        <v>88</v>
      </c>
      <c r="H23" s="61">
        <f>4.84*17697</f>
        <v>85653.48</v>
      </c>
      <c r="I23" s="61">
        <f t="shared" ref="I23:I47" si="0">H23/72</f>
        <v>1189.6316666666667</v>
      </c>
      <c r="J23" s="13">
        <v>9.4</v>
      </c>
      <c r="K23" s="61">
        <f t="shared" ref="K23:K47" si="1">I23*J23</f>
        <v>11182.537666666667</v>
      </c>
      <c r="L23" s="61"/>
      <c r="M23" s="61"/>
      <c r="N23" s="13"/>
      <c r="O23" s="13"/>
      <c r="P23" s="61">
        <f t="shared" ref="P23:P47" si="2">(17697*N23)/72*O23</f>
        <v>0</v>
      </c>
      <c r="Q23" s="61"/>
      <c r="R23" s="61"/>
      <c r="S23" s="61"/>
      <c r="T23" s="61">
        <f t="shared" ref="T23:T47" si="3">K23*10%</f>
        <v>1118.2537666666667</v>
      </c>
      <c r="U23" s="61">
        <f t="shared" ref="U23:U47" si="4">K23+L23+M23+P23+Q23+R23+S23+T23</f>
        <v>12300.791433333334</v>
      </c>
    </row>
    <row r="24" spans="1:21" ht="46.5" customHeight="1" x14ac:dyDescent="0.2">
      <c r="A24" s="10">
        <v>3</v>
      </c>
      <c r="B24" s="85" t="s">
        <v>230</v>
      </c>
      <c r="C24" s="50" t="s">
        <v>20</v>
      </c>
      <c r="D24" s="50" t="s">
        <v>39</v>
      </c>
      <c r="E24" s="50" t="s">
        <v>40</v>
      </c>
      <c r="F24" s="27" t="s">
        <v>36</v>
      </c>
      <c r="G24" s="14" t="s">
        <v>88</v>
      </c>
      <c r="H24" s="61">
        <f>4.49*17697</f>
        <v>79459.53</v>
      </c>
      <c r="I24" s="61">
        <f t="shared" si="0"/>
        <v>1103.6045833333333</v>
      </c>
      <c r="J24" s="13">
        <v>6.8</v>
      </c>
      <c r="K24" s="61">
        <f t="shared" si="1"/>
        <v>7504.5111666666662</v>
      </c>
      <c r="L24" s="61"/>
      <c r="M24" s="61"/>
      <c r="N24" s="74">
        <v>0.25</v>
      </c>
      <c r="O24" s="13">
        <v>6.8</v>
      </c>
      <c r="P24" s="61">
        <f t="shared" si="2"/>
        <v>417.8458333333333</v>
      </c>
      <c r="Q24" s="61"/>
      <c r="R24" s="61"/>
      <c r="S24" s="61"/>
      <c r="T24" s="61">
        <f t="shared" si="3"/>
        <v>750.45111666666662</v>
      </c>
      <c r="U24" s="61">
        <f t="shared" si="4"/>
        <v>8672.808116666667</v>
      </c>
    </row>
    <row r="25" spans="1:21" ht="45.75" customHeight="1" x14ac:dyDescent="0.2">
      <c r="A25" s="10">
        <v>4</v>
      </c>
      <c r="B25" s="85" t="s">
        <v>231</v>
      </c>
      <c r="C25" s="50" t="s">
        <v>20</v>
      </c>
      <c r="D25" s="50" t="s">
        <v>39</v>
      </c>
      <c r="E25" s="50" t="s">
        <v>53</v>
      </c>
      <c r="F25" s="27" t="s">
        <v>36</v>
      </c>
      <c r="G25" s="14" t="s">
        <v>88</v>
      </c>
      <c r="H25" s="58">
        <f>4.49*17697</f>
        <v>79459.53</v>
      </c>
      <c r="I25" s="61">
        <f t="shared" si="0"/>
        <v>1103.6045833333333</v>
      </c>
      <c r="J25" s="12">
        <v>13.6</v>
      </c>
      <c r="K25" s="61">
        <f t="shared" si="1"/>
        <v>15009.022333333332</v>
      </c>
      <c r="L25" s="58"/>
      <c r="M25" s="58"/>
      <c r="N25" s="12"/>
      <c r="O25" s="12"/>
      <c r="P25" s="61">
        <f t="shared" si="2"/>
        <v>0</v>
      </c>
      <c r="Q25" s="58"/>
      <c r="R25" s="58"/>
      <c r="S25" s="58"/>
      <c r="T25" s="61">
        <f t="shared" si="3"/>
        <v>1500.9022333333332</v>
      </c>
      <c r="U25" s="61">
        <f t="shared" si="4"/>
        <v>16509.924566666665</v>
      </c>
    </row>
    <row r="26" spans="1:21" ht="47.25" customHeight="1" x14ac:dyDescent="0.2">
      <c r="A26" s="10">
        <v>5</v>
      </c>
      <c r="B26" s="85" t="s">
        <v>232</v>
      </c>
      <c r="C26" s="50" t="s">
        <v>20</v>
      </c>
      <c r="D26" s="50" t="s">
        <v>343</v>
      </c>
      <c r="E26" s="50" t="s">
        <v>344</v>
      </c>
      <c r="F26" s="27" t="s">
        <v>233</v>
      </c>
      <c r="G26" s="14" t="s">
        <v>88</v>
      </c>
      <c r="H26" s="58">
        <f>5.21*17697</f>
        <v>92201.37</v>
      </c>
      <c r="I26" s="61">
        <f t="shared" si="0"/>
        <v>1280.5745833333333</v>
      </c>
      <c r="J26" s="12">
        <v>8.1</v>
      </c>
      <c r="K26" s="61">
        <f t="shared" si="1"/>
        <v>10372.654124999999</v>
      </c>
      <c r="L26" s="58"/>
      <c r="M26" s="58"/>
      <c r="N26" s="12"/>
      <c r="O26" s="12"/>
      <c r="P26" s="61">
        <f t="shared" si="2"/>
        <v>0</v>
      </c>
      <c r="Q26" s="58"/>
      <c r="R26" s="58"/>
      <c r="S26" s="58"/>
      <c r="T26" s="61">
        <f t="shared" si="3"/>
        <v>1037.2654124999999</v>
      </c>
      <c r="U26" s="61">
        <f t="shared" si="4"/>
        <v>11409.919537499998</v>
      </c>
    </row>
    <row r="27" spans="1:21" ht="88.5" customHeight="1" x14ac:dyDescent="0.2">
      <c r="A27" s="10">
        <v>6</v>
      </c>
      <c r="B27" s="85" t="s">
        <v>234</v>
      </c>
      <c r="C27" s="50" t="s">
        <v>20</v>
      </c>
      <c r="D27" s="86" t="s">
        <v>163</v>
      </c>
      <c r="E27" s="86" t="s">
        <v>96</v>
      </c>
      <c r="F27" s="27" t="s">
        <v>97</v>
      </c>
      <c r="G27" s="14" t="s">
        <v>88</v>
      </c>
      <c r="H27" s="58">
        <f>4.84*17697</f>
        <v>85653.48</v>
      </c>
      <c r="I27" s="61">
        <f t="shared" si="0"/>
        <v>1189.6316666666667</v>
      </c>
      <c r="J27" s="12">
        <v>14.9</v>
      </c>
      <c r="K27" s="61">
        <f t="shared" si="1"/>
        <v>17725.511833333334</v>
      </c>
      <c r="L27" s="58">
        <v>4424</v>
      </c>
      <c r="M27" s="58">
        <v>4424</v>
      </c>
      <c r="N27" s="12"/>
      <c r="O27" s="12"/>
      <c r="P27" s="61">
        <f t="shared" si="2"/>
        <v>0</v>
      </c>
      <c r="Q27" s="58"/>
      <c r="R27" s="58"/>
      <c r="S27" s="58"/>
      <c r="T27" s="61">
        <f t="shared" si="3"/>
        <v>1772.5511833333335</v>
      </c>
      <c r="U27" s="61">
        <f t="shared" si="4"/>
        <v>28346.063016666667</v>
      </c>
    </row>
    <row r="28" spans="1:21" ht="45" customHeight="1" x14ac:dyDescent="0.2">
      <c r="A28" s="10">
        <v>7</v>
      </c>
      <c r="B28" s="85" t="s">
        <v>201</v>
      </c>
      <c r="C28" s="50" t="s">
        <v>20</v>
      </c>
      <c r="D28" s="50" t="s">
        <v>179</v>
      </c>
      <c r="E28" s="50" t="s">
        <v>180</v>
      </c>
      <c r="F28" s="27" t="s">
        <v>181</v>
      </c>
      <c r="G28" s="14" t="s">
        <v>88</v>
      </c>
      <c r="H28" s="58">
        <f>5.21*17697</f>
        <v>92201.37</v>
      </c>
      <c r="I28" s="61">
        <f t="shared" si="0"/>
        <v>1280.5745833333333</v>
      </c>
      <c r="J28" s="12">
        <v>5.5</v>
      </c>
      <c r="K28" s="61">
        <f t="shared" si="1"/>
        <v>7043.1602083333328</v>
      </c>
      <c r="L28" s="58"/>
      <c r="M28" s="58"/>
      <c r="N28" s="12"/>
      <c r="O28" s="12"/>
      <c r="P28" s="61">
        <f t="shared" si="2"/>
        <v>0</v>
      </c>
      <c r="Q28" s="58"/>
      <c r="R28" s="58"/>
      <c r="S28" s="58"/>
      <c r="T28" s="61">
        <f t="shared" si="3"/>
        <v>704.31602083333337</v>
      </c>
      <c r="U28" s="61">
        <f t="shared" si="4"/>
        <v>7747.4762291666666</v>
      </c>
    </row>
    <row r="29" spans="1:21" ht="33" customHeight="1" x14ac:dyDescent="0.2">
      <c r="A29" s="10">
        <v>8</v>
      </c>
      <c r="B29" s="85" t="s">
        <v>129</v>
      </c>
      <c r="C29" s="50" t="s">
        <v>20</v>
      </c>
      <c r="D29" s="50" t="s">
        <v>33</v>
      </c>
      <c r="E29" s="50" t="s">
        <v>183</v>
      </c>
      <c r="F29" s="27" t="s">
        <v>307</v>
      </c>
      <c r="G29" s="14" t="s">
        <v>88</v>
      </c>
      <c r="H29" s="58">
        <f>4.75*17697</f>
        <v>84060.75</v>
      </c>
      <c r="I29" s="61">
        <f t="shared" si="0"/>
        <v>1167.5104166666667</v>
      </c>
      <c r="J29" s="12">
        <v>9.3000000000000007</v>
      </c>
      <c r="K29" s="61">
        <f t="shared" si="1"/>
        <v>10857.846875000001</v>
      </c>
      <c r="L29" s="58"/>
      <c r="M29" s="58"/>
      <c r="N29" s="57">
        <v>0.2</v>
      </c>
      <c r="O29" s="12">
        <v>5.4</v>
      </c>
      <c r="P29" s="61">
        <f t="shared" si="2"/>
        <v>265.45499999999998</v>
      </c>
      <c r="Q29" s="58"/>
      <c r="R29" s="58"/>
      <c r="S29" s="58"/>
      <c r="T29" s="61">
        <f t="shared" si="3"/>
        <v>1085.7846875000002</v>
      </c>
      <c r="U29" s="61">
        <f t="shared" si="4"/>
        <v>12209.086562500001</v>
      </c>
    </row>
    <row r="30" spans="1:21" ht="33.75" customHeight="1" x14ac:dyDescent="0.2">
      <c r="A30" s="10">
        <v>9</v>
      </c>
      <c r="B30" s="85" t="s">
        <v>215</v>
      </c>
      <c r="C30" s="50" t="s">
        <v>20</v>
      </c>
      <c r="D30" s="86" t="s">
        <v>33</v>
      </c>
      <c r="E30" s="86" t="s">
        <v>43</v>
      </c>
      <c r="F30" s="27" t="s">
        <v>185</v>
      </c>
      <c r="G30" s="14" t="s">
        <v>88</v>
      </c>
      <c r="H30" s="58">
        <f>5.03*17697</f>
        <v>89015.91</v>
      </c>
      <c r="I30" s="61">
        <f t="shared" si="0"/>
        <v>1236.3320833333335</v>
      </c>
      <c r="J30" s="12">
        <v>3.9</v>
      </c>
      <c r="K30" s="61">
        <f t="shared" si="1"/>
        <v>4821.6951250000002</v>
      </c>
      <c r="L30" s="58"/>
      <c r="M30" s="58"/>
      <c r="N30" s="12"/>
      <c r="O30" s="12"/>
      <c r="P30" s="61">
        <f t="shared" si="2"/>
        <v>0</v>
      </c>
      <c r="Q30" s="58"/>
      <c r="R30" s="58"/>
      <c r="S30" s="58"/>
      <c r="T30" s="61">
        <f t="shared" si="3"/>
        <v>482.16951250000005</v>
      </c>
      <c r="U30" s="61">
        <f t="shared" si="4"/>
        <v>5303.8646374999998</v>
      </c>
    </row>
    <row r="31" spans="1:21" ht="42.75" customHeight="1" x14ac:dyDescent="0.2">
      <c r="A31" s="10">
        <v>10</v>
      </c>
      <c r="B31" s="85" t="s">
        <v>158</v>
      </c>
      <c r="C31" s="50" t="s">
        <v>20</v>
      </c>
      <c r="D31" s="50" t="s">
        <v>41</v>
      </c>
      <c r="E31" s="50" t="s">
        <v>42</v>
      </c>
      <c r="F31" s="27" t="s">
        <v>187</v>
      </c>
      <c r="G31" s="14" t="s">
        <v>88</v>
      </c>
      <c r="H31" s="58">
        <f>4.66*17697</f>
        <v>82468.02</v>
      </c>
      <c r="I31" s="61">
        <f t="shared" si="0"/>
        <v>1145.3891666666668</v>
      </c>
      <c r="J31" s="12">
        <v>5.4</v>
      </c>
      <c r="K31" s="61">
        <f t="shared" si="1"/>
        <v>6185.1015000000016</v>
      </c>
      <c r="L31" s="58"/>
      <c r="M31" s="58"/>
      <c r="N31" s="57">
        <v>0.25</v>
      </c>
      <c r="O31" s="12">
        <v>5.4</v>
      </c>
      <c r="P31" s="61">
        <f t="shared" si="2"/>
        <v>331.81875000000002</v>
      </c>
      <c r="Q31" s="58"/>
      <c r="R31" s="58"/>
      <c r="S31" s="58"/>
      <c r="T31" s="61">
        <f t="shared" si="3"/>
        <v>618.51015000000018</v>
      </c>
      <c r="U31" s="61">
        <f t="shared" si="4"/>
        <v>7135.430400000002</v>
      </c>
    </row>
    <row r="32" spans="1:21" ht="44.25" customHeight="1" x14ac:dyDescent="0.2">
      <c r="A32" s="10">
        <v>11</v>
      </c>
      <c r="B32" s="85" t="s">
        <v>129</v>
      </c>
      <c r="C32" s="50" t="s">
        <v>20</v>
      </c>
      <c r="D32" s="86" t="s">
        <v>69</v>
      </c>
      <c r="E32" s="86" t="s">
        <v>191</v>
      </c>
      <c r="F32" s="27" t="s">
        <v>264</v>
      </c>
      <c r="G32" s="14" t="s">
        <v>88</v>
      </c>
      <c r="H32" s="58">
        <f>4.84*17697</f>
        <v>85653.48</v>
      </c>
      <c r="I32" s="61">
        <f t="shared" si="0"/>
        <v>1189.6316666666667</v>
      </c>
      <c r="J32" s="12">
        <v>5.4</v>
      </c>
      <c r="K32" s="61">
        <f t="shared" si="1"/>
        <v>6424.0110000000004</v>
      </c>
      <c r="L32" s="58"/>
      <c r="M32" s="58"/>
      <c r="N32" s="57">
        <v>0.2</v>
      </c>
      <c r="O32" s="12">
        <v>5.4</v>
      </c>
      <c r="P32" s="61">
        <f t="shared" si="2"/>
        <v>265.45499999999998</v>
      </c>
      <c r="Q32" s="58"/>
      <c r="R32" s="58"/>
      <c r="S32" s="58"/>
      <c r="T32" s="61">
        <f t="shared" si="3"/>
        <v>642.40110000000004</v>
      </c>
      <c r="U32" s="61">
        <f t="shared" si="4"/>
        <v>7331.8671000000004</v>
      </c>
    </row>
    <row r="33" spans="1:21" ht="51.6" customHeight="1" x14ac:dyDescent="0.2">
      <c r="A33" s="10">
        <v>13</v>
      </c>
      <c r="B33" s="85" t="s">
        <v>235</v>
      </c>
      <c r="C33" s="50" t="s">
        <v>20</v>
      </c>
      <c r="D33" s="86" t="s">
        <v>34</v>
      </c>
      <c r="E33" s="86" t="s">
        <v>35</v>
      </c>
      <c r="F33" s="27" t="s">
        <v>236</v>
      </c>
      <c r="G33" s="14" t="s">
        <v>88</v>
      </c>
      <c r="H33" s="58">
        <f>4.57*17697</f>
        <v>80875.290000000008</v>
      </c>
      <c r="I33" s="61">
        <f t="shared" si="0"/>
        <v>1123.2679166666667</v>
      </c>
      <c r="J33" s="12">
        <v>24.3</v>
      </c>
      <c r="K33" s="61">
        <f t="shared" si="1"/>
        <v>27295.410374999999</v>
      </c>
      <c r="L33" s="58"/>
      <c r="M33" s="58"/>
      <c r="N33" s="12"/>
      <c r="O33" s="12"/>
      <c r="P33" s="61">
        <f t="shared" si="2"/>
        <v>0</v>
      </c>
      <c r="Q33" s="58"/>
      <c r="R33" s="58"/>
      <c r="S33" s="58"/>
      <c r="T33" s="61">
        <f t="shared" si="3"/>
        <v>2729.5410375000001</v>
      </c>
      <c r="U33" s="61">
        <f t="shared" si="4"/>
        <v>30024.951412499999</v>
      </c>
    </row>
    <row r="34" spans="1:21" ht="48" customHeight="1" x14ac:dyDescent="0.2">
      <c r="A34" s="10">
        <v>14</v>
      </c>
      <c r="B34" s="85" t="s">
        <v>237</v>
      </c>
      <c r="C34" s="50" t="s">
        <v>20</v>
      </c>
      <c r="D34" s="50" t="s">
        <v>130</v>
      </c>
      <c r="E34" s="50" t="s">
        <v>209</v>
      </c>
      <c r="F34" s="27" t="s">
        <v>210</v>
      </c>
      <c r="G34" s="14" t="s">
        <v>88</v>
      </c>
      <c r="H34" s="58">
        <f>5.03*17697</f>
        <v>89015.91</v>
      </c>
      <c r="I34" s="61">
        <f t="shared" si="0"/>
        <v>1236.3320833333335</v>
      </c>
      <c r="J34" s="12">
        <v>7.9</v>
      </c>
      <c r="K34" s="61">
        <f t="shared" si="1"/>
        <v>9767.0234583333349</v>
      </c>
      <c r="L34" s="58"/>
      <c r="M34" s="58"/>
      <c r="N34" s="12"/>
      <c r="O34" s="12"/>
      <c r="P34" s="61">
        <f t="shared" si="2"/>
        <v>0</v>
      </c>
      <c r="Q34" s="58"/>
      <c r="R34" s="58"/>
      <c r="S34" s="58"/>
      <c r="T34" s="61">
        <f t="shared" si="3"/>
        <v>976.70234583333354</v>
      </c>
      <c r="U34" s="61">
        <f t="shared" si="4"/>
        <v>10743.725804166668</v>
      </c>
    </row>
    <row r="35" spans="1:21" ht="60" x14ac:dyDescent="0.2">
      <c r="A35" s="10">
        <v>15</v>
      </c>
      <c r="B35" s="85" t="s">
        <v>64</v>
      </c>
      <c r="C35" s="50" t="s">
        <v>20</v>
      </c>
      <c r="D35" s="50" t="s">
        <v>33</v>
      </c>
      <c r="E35" s="50" t="s">
        <v>135</v>
      </c>
      <c r="F35" s="27" t="s">
        <v>102</v>
      </c>
      <c r="G35" s="14" t="s">
        <v>88</v>
      </c>
      <c r="H35" s="58">
        <f>4.84*17697</f>
        <v>85653.48</v>
      </c>
      <c r="I35" s="61">
        <f t="shared" si="0"/>
        <v>1189.6316666666667</v>
      </c>
      <c r="J35" s="12">
        <v>3.9</v>
      </c>
      <c r="K35" s="61">
        <f t="shared" si="1"/>
        <v>4639.5635000000002</v>
      </c>
      <c r="L35" s="58">
        <v>4424</v>
      </c>
      <c r="M35" s="58">
        <v>4424</v>
      </c>
      <c r="N35" s="12"/>
      <c r="O35" s="12"/>
      <c r="P35" s="61">
        <f t="shared" si="2"/>
        <v>0</v>
      </c>
      <c r="Q35" s="58"/>
      <c r="R35" s="58"/>
      <c r="S35" s="58"/>
      <c r="T35" s="61">
        <f t="shared" si="3"/>
        <v>463.95635000000004</v>
      </c>
      <c r="U35" s="61">
        <f t="shared" si="4"/>
        <v>13951.519850000001</v>
      </c>
    </row>
    <row r="36" spans="1:21" ht="30" x14ac:dyDescent="0.2">
      <c r="A36" s="10">
        <v>16</v>
      </c>
      <c r="B36" s="85" t="s">
        <v>136</v>
      </c>
      <c r="C36" s="50" t="s">
        <v>20</v>
      </c>
      <c r="D36" s="50" t="s">
        <v>137</v>
      </c>
      <c r="E36" s="50" t="s">
        <v>138</v>
      </c>
      <c r="F36" s="27" t="s">
        <v>139</v>
      </c>
      <c r="G36" s="14" t="s">
        <v>88</v>
      </c>
      <c r="H36" s="58">
        <f>5.12*17697</f>
        <v>90608.639999999999</v>
      </c>
      <c r="I36" s="61">
        <f t="shared" si="0"/>
        <v>1258.4533333333334</v>
      </c>
      <c r="J36" s="12">
        <v>6.8</v>
      </c>
      <c r="K36" s="61">
        <f t="shared" si="1"/>
        <v>8557.4826666666668</v>
      </c>
      <c r="L36" s="58"/>
      <c r="M36" s="58"/>
      <c r="N36" s="57">
        <v>0.25</v>
      </c>
      <c r="O36" s="12">
        <v>6.8</v>
      </c>
      <c r="P36" s="61">
        <f t="shared" si="2"/>
        <v>417.8458333333333</v>
      </c>
      <c r="Q36" s="58"/>
      <c r="R36" s="58"/>
      <c r="S36" s="58"/>
      <c r="T36" s="61">
        <f t="shared" si="3"/>
        <v>855.74826666666672</v>
      </c>
      <c r="U36" s="61">
        <f t="shared" si="4"/>
        <v>9831.076766666667</v>
      </c>
    </row>
    <row r="37" spans="1:21" ht="45" x14ac:dyDescent="0.2">
      <c r="A37" s="10">
        <v>17</v>
      </c>
      <c r="B37" s="85" t="s">
        <v>238</v>
      </c>
      <c r="C37" s="50" t="s">
        <v>20</v>
      </c>
      <c r="D37" s="50" t="s">
        <v>141</v>
      </c>
      <c r="E37" s="50" t="s">
        <v>142</v>
      </c>
      <c r="F37" s="27" t="s">
        <v>143</v>
      </c>
      <c r="G37" s="14" t="s">
        <v>88</v>
      </c>
      <c r="H37" s="58">
        <f>4.66*17697</f>
        <v>82468.02</v>
      </c>
      <c r="I37" s="61">
        <f t="shared" si="0"/>
        <v>1145.3891666666668</v>
      </c>
      <c r="J37" s="12">
        <v>10.8</v>
      </c>
      <c r="K37" s="61">
        <f t="shared" si="1"/>
        <v>12370.203000000003</v>
      </c>
      <c r="L37" s="58"/>
      <c r="M37" s="58"/>
      <c r="N37" s="12"/>
      <c r="O37" s="12"/>
      <c r="P37" s="61">
        <f t="shared" si="2"/>
        <v>0</v>
      </c>
      <c r="Q37" s="58"/>
      <c r="R37" s="58"/>
      <c r="S37" s="58"/>
      <c r="T37" s="61">
        <f t="shared" si="3"/>
        <v>1237.0203000000004</v>
      </c>
      <c r="U37" s="61">
        <f t="shared" si="4"/>
        <v>13607.223300000003</v>
      </c>
    </row>
    <row r="38" spans="1:21" ht="75" x14ac:dyDescent="0.2">
      <c r="A38" s="10">
        <v>18</v>
      </c>
      <c r="B38" s="85" t="s">
        <v>239</v>
      </c>
      <c r="C38" s="50" t="s">
        <v>20</v>
      </c>
      <c r="D38" s="86" t="s">
        <v>145</v>
      </c>
      <c r="E38" s="86" t="s">
        <v>146</v>
      </c>
      <c r="F38" s="27" t="s">
        <v>147</v>
      </c>
      <c r="G38" s="14" t="s">
        <v>88</v>
      </c>
      <c r="H38" s="58">
        <f>5.31*17697</f>
        <v>93971.069999999992</v>
      </c>
      <c r="I38" s="61">
        <f t="shared" si="0"/>
        <v>1305.1537499999999</v>
      </c>
      <c r="J38" s="12">
        <v>3.9</v>
      </c>
      <c r="K38" s="61">
        <f t="shared" si="1"/>
        <v>5090.0996249999998</v>
      </c>
      <c r="L38" s="58"/>
      <c r="M38" s="58"/>
      <c r="N38" s="12"/>
      <c r="O38" s="12"/>
      <c r="P38" s="61">
        <f t="shared" si="2"/>
        <v>0</v>
      </c>
      <c r="Q38" s="58"/>
      <c r="R38" s="58"/>
      <c r="S38" s="58"/>
      <c r="T38" s="61">
        <f t="shared" si="3"/>
        <v>509.00996250000003</v>
      </c>
      <c r="U38" s="61">
        <f t="shared" si="4"/>
        <v>5599.1095875000001</v>
      </c>
    </row>
    <row r="39" spans="1:21" ht="75" x14ac:dyDescent="0.2">
      <c r="A39" s="10">
        <v>19</v>
      </c>
      <c r="B39" s="85" t="s">
        <v>148</v>
      </c>
      <c r="C39" s="50" t="s">
        <v>20</v>
      </c>
      <c r="D39" s="50" t="s">
        <v>74</v>
      </c>
      <c r="E39" s="50" t="s">
        <v>75</v>
      </c>
      <c r="F39" s="27" t="s">
        <v>149</v>
      </c>
      <c r="G39" s="14" t="s">
        <v>88</v>
      </c>
      <c r="H39" s="58">
        <f>5.31*17697</f>
        <v>93971.069999999992</v>
      </c>
      <c r="I39" s="61">
        <f t="shared" si="0"/>
        <v>1305.1537499999999</v>
      </c>
      <c r="J39" s="12">
        <v>4.0999999999999996</v>
      </c>
      <c r="K39" s="61">
        <f t="shared" si="1"/>
        <v>5351.1303749999997</v>
      </c>
      <c r="L39" s="58"/>
      <c r="M39" s="58"/>
      <c r="N39" s="12"/>
      <c r="O39" s="12"/>
      <c r="P39" s="61">
        <f t="shared" si="2"/>
        <v>0</v>
      </c>
      <c r="Q39" s="58"/>
      <c r="R39" s="58"/>
      <c r="S39" s="58"/>
      <c r="T39" s="61">
        <f t="shared" si="3"/>
        <v>535.11303750000002</v>
      </c>
      <c r="U39" s="61">
        <f t="shared" si="4"/>
        <v>5886.2434125</v>
      </c>
    </row>
    <row r="40" spans="1:21" ht="61.5" customHeight="1" x14ac:dyDescent="0.2">
      <c r="A40" s="10">
        <v>20</v>
      </c>
      <c r="B40" s="85" t="s">
        <v>240</v>
      </c>
      <c r="C40" s="50" t="s">
        <v>20</v>
      </c>
      <c r="D40" s="50" t="s">
        <v>151</v>
      </c>
      <c r="E40" s="88" t="s">
        <v>152</v>
      </c>
      <c r="F40" s="27" t="s">
        <v>153</v>
      </c>
      <c r="G40" s="14" t="s">
        <v>88</v>
      </c>
      <c r="H40" s="58">
        <f>5.12*17697</f>
        <v>90608.639999999999</v>
      </c>
      <c r="I40" s="61">
        <f t="shared" si="0"/>
        <v>1258.4533333333334</v>
      </c>
      <c r="J40" s="12">
        <v>28.5</v>
      </c>
      <c r="K40" s="61">
        <f t="shared" si="1"/>
        <v>35865.919999999998</v>
      </c>
      <c r="L40" s="58"/>
      <c r="M40" s="58"/>
      <c r="N40" s="12"/>
      <c r="O40" s="12"/>
      <c r="P40" s="61">
        <f t="shared" si="2"/>
        <v>0</v>
      </c>
      <c r="Q40" s="58"/>
      <c r="R40" s="58"/>
      <c r="S40" s="58"/>
      <c r="T40" s="61">
        <f t="shared" si="3"/>
        <v>3586.5920000000001</v>
      </c>
      <c r="U40" s="61">
        <f t="shared" si="4"/>
        <v>39452.511999999995</v>
      </c>
    </row>
    <row r="41" spans="1:21" ht="36.75" customHeight="1" x14ac:dyDescent="0.2">
      <c r="A41" s="10">
        <v>21</v>
      </c>
      <c r="B41" s="85" t="s">
        <v>158</v>
      </c>
      <c r="C41" s="50" t="s">
        <v>20</v>
      </c>
      <c r="D41" s="50" t="s">
        <v>74</v>
      </c>
      <c r="E41" s="50" t="s">
        <v>241</v>
      </c>
      <c r="F41" s="27" t="s">
        <v>242</v>
      </c>
      <c r="G41" s="14" t="s">
        <v>88</v>
      </c>
      <c r="H41" s="58">
        <f>5.31*17697</f>
        <v>93971.069999999992</v>
      </c>
      <c r="I41" s="61">
        <f t="shared" si="0"/>
        <v>1305.1537499999999</v>
      </c>
      <c r="J41" s="12">
        <v>5.4</v>
      </c>
      <c r="K41" s="61">
        <f t="shared" si="1"/>
        <v>7047.83025</v>
      </c>
      <c r="L41" s="58"/>
      <c r="M41" s="58"/>
      <c r="N41" s="57">
        <v>0.25</v>
      </c>
      <c r="O41" s="12">
        <v>5.4</v>
      </c>
      <c r="P41" s="61">
        <f t="shared" si="2"/>
        <v>331.81875000000002</v>
      </c>
      <c r="Q41" s="58"/>
      <c r="R41" s="58"/>
      <c r="S41" s="58"/>
      <c r="T41" s="61">
        <f t="shared" si="3"/>
        <v>704.78302500000007</v>
      </c>
      <c r="U41" s="61">
        <f t="shared" si="4"/>
        <v>8084.4320250000001</v>
      </c>
    </row>
    <row r="42" spans="1:21" ht="61.5" customHeight="1" x14ac:dyDescent="0.2">
      <c r="A42" s="10">
        <v>22</v>
      </c>
      <c r="B42" s="85" t="s">
        <v>154</v>
      </c>
      <c r="C42" s="50" t="s">
        <v>20</v>
      </c>
      <c r="D42" s="50" t="s">
        <v>155</v>
      </c>
      <c r="E42" s="50" t="s">
        <v>156</v>
      </c>
      <c r="F42" s="27" t="s">
        <v>157</v>
      </c>
      <c r="G42" s="14" t="s">
        <v>88</v>
      </c>
      <c r="H42" s="58">
        <f>5.31*17697</f>
        <v>93971.069999999992</v>
      </c>
      <c r="I42" s="61">
        <f t="shared" si="0"/>
        <v>1305.1537499999999</v>
      </c>
      <c r="J42" s="12">
        <v>17.600000000000001</v>
      </c>
      <c r="K42" s="61">
        <f t="shared" si="1"/>
        <v>22970.706000000002</v>
      </c>
      <c r="L42" s="58"/>
      <c r="M42" s="58"/>
      <c r="N42" s="57">
        <v>0.25</v>
      </c>
      <c r="O42" s="12">
        <v>13.6</v>
      </c>
      <c r="P42" s="61">
        <f t="shared" si="2"/>
        <v>835.69166666666661</v>
      </c>
      <c r="Q42" s="58"/>
      <c r="R42" s="58"/>
      <c r="S42" s="58"/>
      <c r="T42" s="61">
        <f t="shared" si="3"/>
        <v>2297.0706000000005</v>
      </c>
      <c r="U42" s="61">
        <f t="shared" si="4"/>
        <v>26103.468266666667</v>
      </c>
    </row>
    <row r="43" spans="1:21" ht="35.25" customHeight="1" x14ac:dyDescent="0.2">
      <c r="A43" s="10">
        <v>23</v>
      </c>
      <c r="B43" s="87" t="s">
        <v>243</v>
      </c>
      <c r="C43" s="84" t="s">
        <v>20</v>
      </c>
      <c r="D43" s="50" t="s">
        <v>44</v>
      </c>
      <c r="E43" s="50" t="s">
        <v>244</v>
      </c>
      <c r="F43" s="27" t="s">
        <v>245</v>
      </c>
      <c r="G43" s="14" t="s">
        <v>88</v>
      </c>
      <c r="H43" s="58">
        <f>5.31*17697</f>
        <v>93971.069999999992</v>
      </c>
      <c r="I43" s="61">
        <f t="shared" si="0"/>
        <v>1305.1537499999999</v>
      </c>
      <c r="J43" s="12">
        <v>5.6</v>
      </c>
      <c r="K43" s="61">
        <f t="shared" si="1"/>
        <v>7308.860999999999</v>
      </c>
      <c r="L43" s="58"/>
      <c r="M43" s="58"/>
      <c r="N43" s="12"/>
      <c r="O43" s="12"/>
      <c r="P43" s="61">
        <f t="shared" si="2"/>
        <v>0</v>
      </c>
      <c r="Q43" s="58"/>
      <c r="R43" s="58"/>
      <c r="S43" s="58"/>
      <c r="T43" s="61">
        <f t="shared" si="3"/>
        <v>730.88609999999994</v>
      </c>
      <c r="U43" s="61">
        <f t="shared" si="4"/>
        <v>8039.7470999999987</v>
      </c>
    </row>
    <row r="44" spans="1:21" ht="35.25" customHeight="1" x14ac:dyDescent="0.2">
      <c r="A44" s="10">
        <v>24</v>
      </c>
      <c r="B44" s="87" t="s">
        <v>246</v>
      </c>
      <c r="C44" s="84" t="s">
        <v>20</v>
      </c>
      <c r="D44" s="86" t="s">
        <v>72</v>
      </c>
      <c r="E44" s="86" t="s">
        <v>247</v>
      </c>
      <c r="F44" s="27" t="s">
        <v>248</v>
      </c>
      <c r="G44" s="14" t="s">
        <v>88</v>
      </c>
      <c r="H44" s="58">
        <f>4.93*17697</f>
        <v>87246.209999999992</v>
      </c>
      <c r="I44" s="61">
        <f t="shared" si="0"/>
        <v>1211.7529166666666</v>
      </c>
      <c r="J44" s="12">
        <v>10.8</v>
      </c>
      <c r="K44" s="61">
        <f t="shared" si="1"/>
        <v>13086.931500000001</v>
      </c>
      <c r="L44" s="58"/>
      <c r="M44" s="58"/>
      <c r="N44" s="12"/>
      <c r="O44" s="12"/>
      <c r="P44" s="61">
        <f t="shared" si="2"/>
        <v>0</v>
      </c>
      <c r="Q44" s="58"/>
      <c r="R44" s="58"/>
      <c r="S44" s="58"/>
      <c r="T44" s="61">
        <f t="shared" si="3"/>
        <v>1308.6931500000001</v>
      </c>
      <c r="U44" s="61">
        <f t="shared" si="4"/>
        <v>14395.624650000002</v>
      </c>
    </row>
    <row r="45" spans="1:21" ht="45" x14ac:dyDescent="0.2">
      <c r="A45" s="10">
        <v>25</v>
      </c>
      <c r="B45" s="50" t="s">
        <v>196</v>
      </c>
      <c r="C45" s="50" t="s">
        <v>20</v>
      </c>
      <c r="D45" s="50" t="s">
        <v>249</v>
      </c>
      <c r="E45" s="50" t="s">
        <v>250</v>
      </c>
      <c r="F45" s="27" t="s">
        <v>251</v>
      </c>
      <c r="G45" s="14" t="s">
        <v>88</v>
      </c>
      <c r="H45" s="58">
        <f>5.31*17697</f>
        <v>93971.069999999992</v>
      </c>
      <c r="I45" s="61">
        <f t="shared" si="0"/>
        <v>1305.1537499999999</v>
      </c>
      <c r="J45" s="12">
        <v>8</v>
      </c>
      <c r="K45" s="61">
        <f t="shared" si="1"/>
        <v>10441.23</v>
      </c>
      <c r="L45" s="58"/>
      <c r="M45" s="58"/>
      <c r="N45" s="12"/>
      <c r="O45" s="12"/>
      <c r="P45" s="61">
        <f t="shared" si="2"/>
        <v>0</v>
      </c>
      <c r="Q45" s="58"/>
      <c r="R45" s="58"/>
      <c r="S45" s="58"/>
      <c r="T45" s="61">
        <f t="shared" si="3"/>
        <v>1044.123</v>
      </c>
      <c r="U45" s="61">
        <f t="shared" si="4"/>
        <v>11485.352999999999</v>
      </c>
    </row>
    <row r="46" spans="1:21" ht="15" x14ac:dyDescent="0.2">
      <c r="A46" s="10">
        <v>26</v>
      </c>
      <c r="B46" s="50" t="s">
        <v>196</v>
      </c>
      <c r="C46" s="84" t="s">
        <v>20</v>
      </c>
      <c r="D46" s="106"/>
      <c r="E46" s="106"/>
      <c r="F46" s="27" t="s">
        <v>85</v>
      </c>
      <c r="G46" s="14" t="s">
        <v>88</v>
      </c>
      <c r="H46" s="58">
        <f>4.84*17697</f>
        <v>85653.48</v>
      </c>
      <c r="I46" s="61">
        <f t="shared" si="0"/>
        <v>1189.6316666666667</v>
      </c>
      <c r="J46" s="12">
        <v>12</v>
      </c>
      <c r="K46" s="61">
        <f t="shared" si="1"/>
        <v>14275.58</v>
      </c>
      <c r="L46" s="58"/>
      <c r="M46" s="58"/>
      <c r="N46" s="12"/>
      <c r="O46" s="12"/>
      <c r="P46" s="61">
        <f t="shared" si="2"/>
        <v>0</v>
      </c>
      <c r="Q46" s="58"/>
      <c r="R46" s="58"/>
      <c r="S46" s="58"/>
      <c r="T46" s="61">
        <f t="shared" si="3"/>
        <v>1427.558</v>
      </c>
      <c r="U46" s="61">
        <f t="shared" si="4"/>
        <v>15703.137999999999</v>
      </c>
    </row>
    <row r="47" spans="1:21" ht="15" x14ac:dyDescent="0.2">
      <c r="A47" s="10">
        <v>27</v>
      </c>
      <c r="B47" s="50" t="s">
        <v>78</v>
      </c>
      <c r="C47" s="84" t="s">
        <v>20</v>
      </c>
      <c r="D47" s="86"/>
      <c r="E47" s="86"/>
      <c r="F47" s="27" t="s">
        <v>85</v>
      </c>
      <c r="G47" s="14" t="s">
        <v>88</v>
      </c>
      <c r="H47" s="58">
        <f>4.84*17697</f>
        <v>85653.48</v>
      </c>
      <c r="I47" s="61">
        <f t="shared" si="0"/>
        <v>1189.6316666666667</v>
      </c>
      <c r="J47" s="12">
        <v>4.8</v>
      </c>
      <c r="K47" s="61">
        <f t="shared" si="1"/>
        <v>5710.232</v>
      </c>
      <c r="L47" s="58"/>
      <c r="M47" s="58"/>
      <c r="N47" s="12"/>
      <c r="O47" s="12"/>
      <c r="P47" s="61">
        <f t="shared" si="2"/>
        <v>0</v>
      </c>
      <c r="Q47" s="58"/>
      <c r="R47" s="58"/>
      <c r="S47" s="58"/>
      <c r="T47" s="61">
        <f t="shared" si="3"/>
        <v>571.02319999999997</v>
      </c>
      <c r="U47" s="61">
        <f t="shared" si="4"/>
        <v>6281.2551999999996</v>
      </c>
    </row>
    <row r="48" spans="1:21" ht="15" x14ac:dyDescent="0.2">
      <c r="A48" s="28"/>
      <c r="B48" s="48"/>
      <c r="C48" s="90"/>
      <c r="D48" s="90"/>
      <c r="E48" s="90"/>
      <c r="F48" s="8"/>
      <c r="G48" s="7"/>
      <c r="H48" s="59"/>
      <c r="I48" s="59"/>
      <c r="J48" s="73">
        <f>SUM(J22:J47)</f>
        <v>240.80000000000007</v>
      </c>
      <c r="K48" s="60">
        <f>SUM(K22:K47)</f>
        <v>292255.38595833344</v>
      </c>
      <c r="L48" s="60">
        <f t="shared" ref="L48:U48" si="5">SUM(L22:L47)</f>
        <v>8848</v>
      </c>
      <c r="M48" s="60">
        <f t="shared" si="5"/>
        <v>8848</v>
      </c>
      <c r="N48" s="60">
        <f t="shared" si="5"/>
        <v>1.65</v>
      </c>
      <c r="O48" s="60">
        <f t="shared" si="5"/>
        <v>48.800000000000004</v>
      </c>
      <c r="P48" s="60">
        <f t="shared" si="5"/>
        <v>2865.9308333333333</v>
      </c>
      <c r="Q48" s="60">
        <f t="shared" si="5"/>
        <v>0</v>
      </c>
      <c r="R48" s="60">
        <f t="shared" si="5"/>
        <v>0</v>
      </c>
      <c r="S48" s="60">
        <f t="shared" si="5"/>
        <v>0</v>
      </c>
      <c r="T48" s="60">
        <f t="shared" si="5"/>
        <v>29225.538595833332</v>
      </c>
      <c r="U48" s="60">
        <f t="shared" si="5"/>
        <v>342042.85538750002</v>
      </c>
    </row>
    <row r="49" spans="1:22" ht="46.5" customHeight="1" x14ac:dyDescent="0.2">
      <c r="A49" s="28">
        <v>28</v>
      </c>
      <c r="B49" s="50" t="s">
        <v>86</v>
      </c>
      <c r="C49" s="50" t="s">
        <v>20</v>
      </c>
      <c r="D49" s="50" t="s">
        <v>60</v>
      </c>
      <c r="E49" s="50" t="s">
        <v>169</v>
      </c>
      <c r="F49" s="6" t="s">
        <v>170</v>
      </c>
      <c r="G49" s="6" t="s">
        <v>88</v>
      </c>
      <c r="H49" s="58">
        <f>5.31*17697</f>
        <v>93971.069999999992</v>
      </c>
      <c r="I49" s="58">
        <f>H49/72</f>
        <v>1305.1537499999999</v>
      </c>
      <c r="J49" s="12">
        <v>14.4</v>
      </c>
      <c r="K49" s="58">
        <f>I49*J49</f>
        <v>18794.214</v>
      </c>
      <c r="L49" s="58"/>
      <c r="M49" s="58"/>
      <c r="N49" s="12"/>
      <c r="O49" s="12"/>
      <c r="P49" s="58"/>
      <c r="Q49" s="58"/>
      <c r="R49" s="58"/>
      <c r="S49" s="58"/>
      <c r="T49" s="58">
        <f>K49*10%</f>
        <v>1879.4214000000002</v>
      </c>
      <c r="U49" s="58">
        <f>K49+L49+M49+P49+Q49+R49+S49+T49</f>
        <v>20673.635399999999</v>
      </c>
    </row>
    <row r="50" spans="1:22" s="49" customFormat="1" ht="48" customHeight="1" x14ac:dyDescent="0.2">
      <c r="A50" s="28">
        <v>29</v>
      </c>
      <c r="B50" s="50" t="s">
        <v>86</v>
      </c>
      <c r="C50" s="50" t="s">
        <v>20</v>
      </c>
      <c r="D50" s="50" t="s">
        <v>89</v>
      </c>
      <c r="E50" s="50" t="s">
        <v>59</v>
      </c>
      <c r="F50" s="6" t="s">
        <v>90</v>
      </c>
      <c r="G50" s="6" t="s">
        <v>88</v>
      </c>
      <c r="H50" s="58">
        <f>5.21*17697</f>
        <v>92201.37</v>
      </c>
      <c r="I50" s="58">
        <f t="shared" ref="I50:I62" si="6">H50/72</f>
        <v>1280.5745833333333</v>
      </c>
      <c r="J50" s="12">
        <v>5.2</v>
      </c>
      <c r="K50" s="58">
        <f t="shared" ref="K50:K62" si="7">I50*J50</f>
        <v>6658.9878333333336</v>
      </c>
      <c r="L50" s="58"/>
      <c r="M50" s="58"/>
      <c r="N50" s="12"/>
      <c r="O50" s="12"/>
      <c r="P50" s="58"/>
      <c r="Q50" s="58"/>
      <c r="R50" s="58"/>
      <c r="S50" s="58"/>
      <c r="T50" s="58">
        <f t="shared" ref="T50:T62" si="8">K50*10%</f>
        <v>665.89878333333343</v>
      </c>
      <c r="U50" s="58">
        <f t="shared" ref="U50:U62" si="9">K50+L50+M50+P50+Q50+R50+S50+T50</f>
        <v>7324.8866166666667</v>
      </c>
    </row>
    <row r="51" spans="1:22" s="49" customFormat="1" ht="47.25" customHeight="1" x14ac:dyDescent="0.2">
      <c r="A51" s="28">
        <v>30</v>
      </c>
      <c r="B51" s="50" t="s">
        <v>86</v>
      </c>
      <c r="C51" s="50" t="s">
        <v>20</v>
      </c>
      <c r="D51" s="50" t="s">
        <v>252</v>
      </c>
      <c r="E51" s="50" t="s">
        <v>253</v>
      </c>
      <c r="F51" s="6" t="s">
        <v>254</v>
      </c>
      <c r="G51" s="6" t="s">
        <v>88</v>
      </c>
      <c r="H51" s="58">
        <f>5.31*17697</f>
        <v>93971.069999999992</v>
      </c>
      <c r="I51" s="58">
        <f t="shared" si="6"/>
        <v>1305.1537499999999</v>
      </c>
      <c r="J51" s="12">
        <v>5</v>
      </c>
      <c r="K51" s="58">
        <f t="shared" si="7"/>
        <v>6525.7687499999993</v>
      </c>
      <c r="L51" s="58"/>
      <c r="M51" s="58"/>
      <c r="N51" s="12"/>
      <c r="O51" s="12"/>
      <c r="P51" s="58"/>
      <c r="Q51" s="58"/>
      <c r="R51" s="58"/>
      <c r="S51" s="58"/>
      <c r="T51" s="58">
        <f t="shared" si="8"/>
        <v>652.57687499999997</v>
      </c>
      <c r="U51" s="58">
        <f t="shared" si="9"/>
        <v>7178.345624999999</v>
      </c>
    </row>
    <row r="52" spans="1:22" s="49" customFormat="1" ht="44.25" customHeight="1" x14ac:dyDescent="0.2">
      <c r="A52" s="28">
        <v>31</v>
      </c>
      <c r="B52" s="50" t="s">
        <v>86</v>
      </c>
      <c r="C52" s="50" t="s">
        <v>20</v>
      </c>
      <c r="D52" s="50" t="s">
        <v>94</v>
      </c>
      <c r="E52" s="50" t="s">
        <v>255</v>
      </c>
      <c r="F52" s="6" t="s">
        <v>256</v>
      </c>
      <c r="G52" s="6" t="s">
        <v>88</v>
      </c>
      <c r="H52" s="58">
        <f>5.21*17697</f>
        <v>92201.37</v>
      </c>
      <c r="I52" s="58">
        <f t="shared" si="6"/>
        <v>1280.5745833333333</v>
      </c>
      <c r="J52" s="12">
        <v>6.6</v>
      </c>
      <c r="K52" s="58">
        <f t="shared" si="7"/>
        <v>8451.7922499999986</v>
      </c>
      <c r="L52" s="58"/>
      <c r="M52" s="58"/>
      <c r="N52" s="12"/>
      <c r="O52" s="12"/>
      <c r="P52" s="58"/>
      <c r="Q52" s="58"/>
      <c r="R52" s="58"/>
      <c r="S52" s="58"/>
      <c r="T52" s="58">
        <f t="shared" si="8"/>
        <v>845.17922499999986</v>
      </c>
      <c r="U52" s="58">
        <f t="shared" si="9"/>
        <v>9296.9714749999985</v>
      </c>
    </row>
    <row r="53" spans="1:22" s="49" customFormat="1" ht="49.5" customHeight="1" x14ac:dyDescent="0.2">
      <c r="A53" s="28">
        <v>32</v>
      </c>
      <c r="B53" s="50" t="s">
        <v>86</v>
      </c>
      <c r="C53" s="50" t="s">
        <v>20</v>
      </c>
      <c r="D53" s="50" t="s">
        <v>95</v>
      </c>
      <c r="E53" s="50" t="s">
        <v>96</v>
      </c>
      <c r="F53" s="6" t="s">
        <v>97</v>
      </c>
      <c r="G53" s="6" t="s">
        <v>88</v>
      </c>
      <c r="H53" s="58">
        <f>4.84*17697</f>
        <v>85653.48</v>
      </c>
      <c r="I53" s="58">
        <f t="shared" si="6"/>
        <v>1189.6316666666667</v>
      </c>
      <c r="J53" s="12">
        <v>9</v>
      </c>
      <c r="K53" s="58">
        <f t="shared" si="7"/>
        <v>10706.684999999999</v>
      </c>
      <c r="L53" s="58"/>
      <c r="M53" s="58"/>
      <c r="N53" s="12"/>
      <c r="O53" s="12"/>
      <c r="P53" s="58"/>
      <c r="Q53" s="58"/>
      <c r="R53" s="58"/>
      <c r="S53" s="58"/>
      <c r="T53" s="58">
        <f t="shared" si="8"/>
        <v>1070.6685</v>
      </c>
      <c r="U53" s="58">
        <f t="shared" si="9"/>
        <v>11777.353499999999</v>
      </c>
    </row>
    <row r="54" spans="1:22" ht="47.25" customHeight="1" x14ac:dyDescent="0.2">
      <c r="A54" s="28">
        <v>33</v>
      </c>
      <c r="B54" s="50" t="s">
        <v>86</v>
      </c>
      <c r="C54" s="50" t="s">
        <v>20</v>
      </c>
      <c r="D54" s="50" t="s">
        <v>91</v>
      </c>
      <c r="E54" s="50" t="s">
        <v>257</v>
      </c>
      <c r="F54" s="6" t="s">
        <v>258</v>
      </c>
      <c r="G54" s="6" t="s">
        <v>88</v>
      </c>
      <c r="H54" s="58">
        <f>5.21*17697</f>
        <v>92201.37</v>
      </c>
      <c r="I54" s="58">
        <f t="shared" si="6"/>
        <v>1280.5745833333333</v>
      </c>
      <c r="J54" s="12">
        <v>7.2</v>
      </c>
      <c r="K54" s="58">
        <f t="shared" si="7"/>
        <v>9220.1370000000006</v>
      </c>
      <c r="L54" s="58"/>
      <c r="M54" s="58"/>
      <c r="N54" s="12"/>
      <c r="O54" s="12"/>
      <c r="P54" s="58"/>
      <c r="Q54" s="58"/>
      <c r="R54" s="58"/>
      <c r="S54" s="58"/>
      <c r="T54" s="58">
        <f t="shared" si="8"/>
        <v>922.01370000000009</v>
      </c>
      <c r="U54" s="58">
        <f t="shared" si="9"/>
        <v>10142.1507</v>
      </c>
    </row>
    <row r="55" spans="1:22" ht="43.5" customHeight="1" x14ac:dyDescent="0.2">
      <c r="A55" s="28">
        <v>34</v>
      </c>
      <c r="B55" s="50" t="s">
        <v>86</v>
      </c>
      <c r="C55" s="50" t="s">
        <v>20</v>
      </c>
      <c r="D55" s="50" t="s">
        <v>87</v>
      </c>
      <c r="E55" s="50" t="s">
        <v>222</v>
      </c>
      <c r="F55" s="6" t="s">
        <v>50</v>
      </c>
      <c r="G55" s="6" t="s">
        <v>88</v>
      </c>
      <c r="H55" s="58">
        <f>5.31*17697</f>
        <v>93971.069999999992</v>
      </c>
      <c r="I55" s="58">
        <f t="shared" si="6"/>
        <v>1305.1537499999999</v>
      </c>
      <c r="J55" s="12">
        <v>15</v>
      </c>
      <c r="K55" s="58">
        <f t="shared" si="7"/>
        <v>19577.306249999998</v>
      </c>
      <c r="L55" s="58"/>
      <c r="M55" s="58"/>
      <c r="N55" s="12"/>
      <c r="O55" s="12"/>
      <c r="P55" s="58"/>
      <c r="Q55" s="58"/>
      <c r="R55" s="58"/>
      <c r="S55" s="58"/>
      <c r="T55" s="58">
        <f t="shared" si="8"/>
        <v>1957.7306249999999</v>
      </c>
      <c r="U55" s="58">
        <f t="shared" si="9"/>
        <v>21535.036874999998</v>
      </c>
    </row>
    <row r="56" spans="1:22" ht="48.75" customHeight="1" x14ac:dyDescent="0.2">
      <c r="A56" s="28">
        <v>35</v>
      </c>
      <c r="B56" s="50" t="s">
        <v>86</v>
      </c>
      <c r="C56" s="50" t="s">
        <v>20</v>
      </c>
      <c r="D56" s="50" t="s">
        <v>179</v>
      </c>
      <c r="E56" s="50" t="s">
        <v>180</v>
      </c>
      <c r="F56" s="6" t="s">
        <v>181</v>
      </c>
      <c r="G56" s="6" t="s">
        <v>88</v>
      </c>
      <c r="H56" s="58">
        <f>5.21*17697</f>
        <v>92201.37</v>
      </c>
      <c r="I56" s="58">
        <f t="shared" si="6"/>
        <v>1280.5745833333333</v>
      </c>
      <c r="J56" s="12">
        <v>5.2</v>
      </c>
      <c r="K56" s="58">
        <f t="shared" si="7"/>
        <v>6658.9878333333336</v>
      </c>
      <c r="L56" s="58"/>
      <c r="M56" s="58"/>
      <c r="N56" s="12"/>
      <c r="O56" s="12"/>
      <c r="P56" s="58"/>
      <c r="Q56" s="58"/>
      <c r="R56" s="58"/>
      <c r="S56" s="58"/>
      <c r="T56" s="58">
        <f t="shared" si="8"/>
        <v>665.89878333333343</v>
      </c>
      <c r="U56" s="58">
        <f t="shared" si="9"/>
        <v>7324.8866166666667</v>
      </c>
    </row>
    <row r="57" spans="1:22" ht="45" customHeight="1" x14ac:dyDescent="0.2">
      <c r="A57" s="28">
        <v>36</v>
      </c>
      <c r="B57" s="50" t="s">
        <v>86</v>
      </c>
      <c r="C57" s="50" t="s">
        <v>20</v>
      </c>
      <c r="D57" s="50" t="s">
        <v>259</v>
      </c>
      <c r="E57" s="50" t="s">
        <v>190</v>
      </c>
      <c r="F57" s="6" t="s">
        <v>345</v>
      </c>
      <c r="G57" s="6" t="s">
        <v>88</v>
      </c>
      <c r="H57" s="58">
        <f>5.21*17697</f>
        <v>92201.37</v>
      </c>
      <c r="I57" s="58">
        <f t="shared" si="6"/>
        <v>1280.5745833333333</v>
      </c>
      <c r="J57" s="12">
        <v>3.6</v>
      </c>
      <c r="K57" s="58">
        <f t="shared" si="7"/>
        <v>4610.0685000000003</v>
      </c>
      <c r="L57" s="58"/>
      <c r="M57" s="58"/>
      <c r="N57" s="12"/>
      <c r="O57" s="12"/>
      <c r="P57" s="58"/>
      <c r="Q57" s="58"/>
      <c r="R57" s="58"/>
      <c r="S57" s="58"/>
      <c r="T57" s="58">
        <f t="shared" si="8"/>
        <v>461.00685000000004</v>
      </c>
      <c r="U57" s="58">
        <f t="shared" si="9"/>
        <v>5071.0753500000001</v>
      </c>
    </row>
    <row r="58" spans="1:22" ht="56.25" customHeight="1" x14ac:dyDescent="0.2">
      <c r="A58" s="28">
        <v>37</v>
      </c>
      <c r="B58" s="50" t="s">
        <v>86</v>
      </c>
      <c r="C58" s="50" t="s">
        <v>20</v>
      </c>
      <c r="D58" s="50" t="s">
        <v>92</v>
      </c>
      <c r="E58" s="50" t="s">
        <v>191</v>
      </c>
      <c r="F58" s="6" t="s">
        <v>260</v>
      </c>
      <c r="G58" s="6" t="s">
        <v>88</v>
      </c>
      <c r="H58" s="58">
        <f>4.84*17697</f>
        <v>85653.48</v>
      </c>
      <c r="I58" s="58">
        <f t="shared" si="6"/>
        <v>1189.6316666666667</v>
      </c>
      <c r="J58" s="12">
        <v>6.8</v>
      </c>
      <c r="K58" s="58">
        <f t="shared" si="7"/>
        <v>8089.4953333333333</v>
      </c>
      <c r="L58" s="58"/>
      <c r="M58" s="58"/>
      <c r="N58" s="12"/>
      <c r="O58" s="12"/>
      <c r="P58" s="58"/>
      <c r="Q58" s="58"/>
      <c r="R58" s="58"/>
      <c r="S58" s="58"/>
      <c r="T58" s="58">
        <f t="shared" si="8"/>
        <v>808.94953333333342</v>
      </c>
      <c r="U58" s="58">
        <f t="shared" si="9"/>
        <v>8898.4448666666667</v>
      </c>
    </row>
    <row r="59" spans="1:22" ht="52.5" customHeight="1" x14ac:dyDescent="0.2">
      <c r="A59" s="28">
        <v>38</v>
      </c>
      <c r="B59" s="50" t="s">
        <v>86</v>
      </c>
      <c r="C59" s="50" t="s">
        <v>20</v>
      </c>
      <c r="D59" s="50" t="s">
        <v>100</v>
      </c>
      <c r="E59" s="50" t="s">
        <v>220</v>
      </c>
      <c r="F59" s="6" t="s">
        <v>261</v>
      </c>
      <c r="G59" s="6" t="s">
        <v>88</v>
      </c>
      <c r="H59" s="58">
        <f>5.31*17697</f>
        <v>93971.069999999992</v>
      </c>
      <c r="I59" s="58">
        <f t="shared" si="6"/>
        <v>1305.1537499999999</v>
      </c>
      <c r="J59" s="12">
        <v>10.4</v>
      </c>
      <c r="K59" s="58">
        <f t="shared" si="7"/>
        <v>13573.599</v>
      </c>
      <c r="L59" s="58"/>
      <c r="M59" s="58"/>
      <c r="N59" s="12"/>
      <c r="O59" s="12"/>
      <c r="P59" s="58"/>
      <c r="Q59" s="58"/>
      <c r="R59" s="58"/>
      <c r="S59" s="58"/>
      <c r="T59" s="58">
        <f t="shared" si="8"/>
        <v>1357.3599000000002</v>
      </c>
      <c r="U59" s="58">
        <f t="shared" si="9"/>
        <v>14930.9589</v>
      </c>
    </row>
    <row r="60" spans="1:22" ht="48.75" customHeight="1" x14ac:dyDescent="0.2">
      <c r="A60" s="28">
        <v>39</v>
      </c>
      <c r="B60" s="50" t="s">
        <v>86</v>
      </c>
      <c r="C60" s="50" t="s">
        <v>20</v>
      </c>
      <c r="D60" s="50" t="s">
        <v>87</v>
      </c>
      <c r="E60" s="50" t="s">
        <v>68</v>
      </c>
      <c r="F60" s="50" t="s">
        <v>226</v>
      </c>
      <c r="G60" s="50" t="s">
        <v>88</v>
      </c>
      <c r="H60" s="58">
        <f>5.03*17697</f>
        <v>89015.91</v>
      </c>
      <c r="I60" s="58">
        <f t="shared" si="6"/>
        <v>1236.3320833333335</v>
      </c>
      <c r="J60" s="12">
        <v>3.6</v>
      </c>
      <c r="K60" s="58">
        <f t="shared" si="7"/>
        <v>4450.7955000000002</v>
      </c>
      <c r="L60" s="58"/>
      <c r="M60" s="58"/>
      <c r="N60" s="12"/>
      <c r="O60" s="12"/>
      <c r="P60" s="58"/>
      <c r="Q60" s="58"/>
      <c r="R60" s="58"/>
      <c r="S60" s="58"/>
      <c r="T60" s="58">
        <f t="shared" si="8"/>
        <v>445.07955000000004</v>
      </c>
      <c r="U60" s="58">
        <f t="shared" si="9"/>
        <v>4895.8750500000006</v>
      </c>
    </row>
    <row r="61" spans="1:22" ht="49.5" customHeight="1" x14ac:dyDescent="0.2">
      <c r="A61" s="28">
        <v>40</v>
      </c>
      <c r="B61" s="50" t="s">
        <v>86</v>
      </c>
      <c r="C61" s="50" t="s">
        <v>20</v>
      </c>
      <c r="D61" s="50" t="s">
        <v>104</v>
      </c>
      <c r="E61" s="50" t="s">
        <v>105</v>
      </c>
      <c r="F61" s="6" t="s">
        <v>106</v>
      </c>
      <c r="G61" s="6" t="s">
        <v>88</v>
      </c>
      <c r="H61" s="58">
        <f>5.31*17697</f>
        <v>93971.069999999992</v>
      </c>
      <c r="I61" s="58">
        <f t="shared" si="6"/>
        <v>1305.1537499999999</v>
      </c>
      <c r="J61" s="12">
        <v>9.6</v>
      </c>
      <c r="K61" s="58">
        <f t="shared" si="7"/>
        <v>12529.475999999999</v>
      </c>
      <c r="L61" s="58"/>
      <c r="M61" s="58"/>
      <c r="N61" s="12"/>
      <c r="O61" s="12"/>
      <c r="P61" s="58"/>
      <c r="Q61" s="58"/>
      <c r="R61" s="58"/>
      <c r="S61" s="58"/>
      <c r="T61" s="58">
        <f t="shared" si="8"/>
        <v>1252.9476</v>
      </c>
      <c r="U61" s="58">
        <f t="shared" si="9"/>
        <v>13782.423599999998</v>
      </c>
    </row>
    <row r="62" spans="1:22" ht="45" x14ac:dyDescent="0.2">
      <c r="A62" s="28">
        <v>41</v>
      </c>
      <c r="B62" s="50" t="s">
        <v>86</v>
      </c>
      <c r="C62" s="50" t="s">
        <v>20</v>
      </c>
      <c r="D62" s="50"/>
      <c r="E62" s="50"/>
      <c r="F62" s="6" t="s">
        <v>85</v>
      </c>
      <c r="G62" s="6" t="s">
        <v>88</v>
      </c>
      <c r="H62" s="58">
        <f>4.84*17697</f>
        <v>85653.48</v>
      </c>
      <c r="I62" s="58">
        <f t="shared" si="6"/>
        <v>1189.6316666666667</v>
      </c>
      <c r="J62" s="12">
        <v>56.8</v>
      </c>
      <c r="K62" s="58">
        <f t="shared" si="7"/>
        <v>67571.078666666668</v>
      </c>
      <c r="L62" s="58"/>
      <c r="M62" s="58"/>
      <c r="N62" s="12"/>
      <c r="O62" s="12"/>
      <c r="P62" s="58"/>
      <c r="Q62" s="58"/>
      <c r="R62" s="58"/>
      <c r="S62" s="58"/>
      <c r="T62" s="58">
        <f t="shared" si="8"/>
        <v>6757.1078666666672</v>
      </c>
      <c r="U62" s="58">
        <f t="shared" si="9"/>
        <v>74328.186533333341</v>
      </c>
    </row>
    <row r="63" spans="1:22" ht="15" x14ac:dyDescent="0.2">
      <c r="A63" s="28"/>
      <c r="B63" s="143"/>
      <c r="C63" s="143"/>
      <c r="D63" s="144"/>
      <c r="E63" s="50"/>
      <c r="F63" s="6"/>
      <c r="G63" s="6"/>
      <c r="H63" s="59"/>
      <c r="I63" s="59"/>
      <c r="J63" s="73">
        <v>158.4</v>
      </c>
      <c r="K63" s="60">
        <f>SUM(K49:K62)</f>
        <v>197418.39191666665</v>
      </c>
      <c r="L63" s="60">
        <f t="shared" ref="L63:U63" si="10">SUM(L49:L62)</f>
        <v>0</v>
      </c>
      <c r="M63" s="60">
        <f t="shared" si="10"/>
        <v>0</v>
      </c>
      <c r="N63" s="60">
        <f t="shared" si="10"/>
        <v>0</v>
      </c>
      <c r="O63" s="60">
        <f t="shared" si="10"/>
        <v>0</v>
      </c>
      <c r="P63" s="60">
        <f t="shared" si="10"/>
        <v>0</v>
      </c>
      <c r="Q63" s="60">
        <f t="shared" si="10"/>
        <v>0</v>
      </c>
      <c r="R63" s="60">
        <f t="shared" si="10"/>
        <v>0</v>
      </c>
      <c r="S63" s="60">
        <f t="shared" si="10"/>
        <v>0</v>
      </c>
      <c r="T63" s="60">
        <f t="shared" si="10"/>
        <v>19741.839191666666</v>
      </c>
      <c r="U63" s="60">
        <f t="shared" si="10"/>
        <v>217160.23110833333</v>
      </c>
    </row>
    <row r="64" spans="1:22" ht="25.5" customHeight="1" x14ac:dyDescent="0.2">
      <c r="A64" s="28"/>
      <c r="B64" s="113" t="s">
        <v>262</v>
      </c>
      <c r="C64" s="114"/>
      <c r="D64" s="114"/>
      <c r="E64" s="115"/>
      <c r="F64" s="6"/>
      <c r="G64" s="6"/>
      <c r="H64" s="59"/>
      <c r="I64" s="59"/>
      <c r="J64" s="73">
        <f>J63+J48</f>
        <v>399.20000000000005</v>
      </c>
      <c r="K64" s="60">
        <f>K48+K63</f>
        <v>489673.77787500009</v>
      </c>
      <c r="L64" s="60">
        <f t="shared" ref="L64:T64" si="11">L48+L63</f>
        <v>8848</v>
      </c>
      <c r="M64" s="60">
        <f t="shared" si="11"/>
        <v>8848</v>
      </c>
      <c r="N64" s="60">
        <f t="shared" si="11"/>
        <v>1.65</v>
      </c>
      <c r="O64" s="60">
        <f t="shared" si="11"/>
        <v>48.800000000000004</v>
      </c>
      <c r="P64" s="60">
        <f t="shared" si="11"/>
        <v>2865.9308333333333</v>
      </c>
      <c r="Q64" s="60">
        <f t="shared" si="11"/>
        <v>0</v>
      </c>
      <c r="R64" s="60">
        <f t="shared" si="11"/>
        <v>0</v>
      </c>
      <c r="S64" s="60">
        <f t="shared" si="11"/>
        <v>0</v>
      </c>
      <c r="T64" s="60">
        <f t="shared" si="11"/>
        <v>48967.377787499994</v>
      </c>
      <c r="U64" s="60">
        <f>U48+U63</f>
        <v>559203.08649583336</v>
      </c>
      <c r="V64" s="111"/>
    </row>
    <row r="65" spans="1:21" ht="15" x14ac:dyDescent="0.2">
      <c r="A65" s="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" x14ac:dyDescent="0.2">
      <c r="A66" s="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" x14ac:dyDescent="0.2">
      <c r="A67" s="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" x14ac:dyDescent="0.2">
      <c r="A68" s="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" x14ac:dyDescent="0.2">
      <c r="A69" s="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" x14ac:dyDescent="0.2">
      <c r="A70" s="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</sheetData>
  <mergeCells count="22">
    <mergeCell ref="M3:S3"/>
    <mergeCell ref="K19:K21"/>
    <mergeCell ref="B63:D63"/>
    <mergeCell ref="A19:A21"/>
    <mergeCell ref="G19:G21"/>
    <mergeCell ref="H19:H21"/>
    <mergeCell ref="I19:I21"/>
    <mergeCell ref="J19:J21"/>
    <mergeCell ref="E19:E21"/>
    <mergeCell ref="F19:F21"/>
    <mergeCell ref="B19:B21"/>
    <mergeCell ref="C19:C21"/>
    <mergeCell ref="D19:D21"/>
    <mergeCell ref="T19:T21"/>
    <mergeCell ref="U19:U21"/>
    <mergeCell ref="L20:L21"/>
    <mergeCell ref="M20:M21"/>
    <mergeCell ref="N20:P20"/>
    <mergeCell ref="Q20:Q21"/>
    <mergeCell ref="R20:R21"/>
    <mergeCell ref="S20:S21"/>
    <mergeCell ref="L19:S19"/>
  </mergeCells>
  <pageMargins left="0.25" right="0.25" top="0.75" bottom="0.75" header="0.3" footer="0.3"/>
  <pageSetup paperSize="9" scale="44" fitToHeight="0" orientation="landscape" r:id="rId1"/>
  <rowBreaks count="1" manualBreakCount="1">
    <brk id="3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view="pageBreakPreview" topLeftCell="A52" zoomScale="80" zoomScaleNormal="60" zoomScaleSheetLayoutView="80" workbookViewId="0">
      <selection activeCell="A59" sqref="A59:XFD63"/>
    </sheetView>
  </sheetViews>
  <sheetFormatPr defaultRowHeight="12.75" x14ac:dyDescent="0.2"/>
  <cols>
    <col min="1" max="1" width="4" customWidth="1"/>
    <col min="2" max="2" width="28.85546875" customWidth="1"/>
    <col min="3" max="3" width="12.42578125" customWidth="1"/>
    <col min="4" max="4" width="28" customWidth="1"/>
    <col min="5" max="5" width="16.140625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7.42578125" customWidth="1"/>
    <col min="11" max="11" width="9.85546875" customWidth="1"/>
    <col min="14" max="15" width="8.5703125" customWidth="1"/>
    <col min="16" max="16" width="10" bestFit="1" customWidth="1"/>
    <col min="17" max="17" width="17" customWidth="1"/>
    <col min="18" max="18" width="22.28515625" customWidth="1"/>
    <col min="19" max="19" width="15" customWidth="1"/>
    <col min="20" max="20" width="11.85546875" customWidth="1"/>
    <col min="21" max="21" width="12.28515625" customWidth="1"/>
    <col min="256" max="256" width="4" customWidth="1"/>
    <col min="257" max="257" width="18.425781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4" t="s">
        <v>28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5" t="s">
        <v>2</v>
      </c>
      <c r="G9" s="5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3</v>
      </c>
      <c r="Q12" s="4"/>
      <c r="R12" s="4"/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84</v>
      </c>
      <c r="Q13" s="4"/>
      <c r="R13" s="17"/>
      <c r="S13" s="17"/>
      <c r="T13" s="17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113</v>
      </c>
      <c r="Q14" s="4"/>
      <c r="R14" s="4" t="s">
        <v>114</v>
      </c>
      <c r="S14" s="4"/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263</v>
      </c>
      <c r="Q15" s="4"/>
      <c r="R15" s="4"/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116</v>
      </c>
      <c r="Q16" s="4"/>
      <c r="R16" s="4"/>
      <c r="S16" s="4">
        <v>25</v>
      </c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79</v>
      </c>
      <c r="Q17" s="4"/>
      <c r="R17" s="4">
        <v>25</v>
      </c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 t="s">
        <v>117</v>
      </c>
      <c r="Q18" s="4"/>
      <c r="R18" s="4"/>
      <c r="S18" s="4"/>
      <c r="T18" s="4"/>
      <c r="U18" s="4"/>
    </row>
    <row r="19" spans="1:21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4"/>
      <c r="O19" s="4"/>
      <c r="P19" s="4" t="s">
        <v>118</v>
      </c>
      <c r="Q19" s="4"/>
      <c r="R19" s="4">
        <v>218.9</v>
      </c>
      <c r="S19" s="4"/>
      <c r="T19" s="4"/>
      <c r="U19" s="4"/>
    </row>
    <row r="20" spans="1:21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6.5" customHeight="1" x14ac:dyDescent="0.2">
      <c r="A22" s="122" t="s">
        <v>0</v>
      </c>
      <c r="B22" s="122" t="s">
        <v>4</v>
      </c>
      <c r="C22" s="122" t="s">
        <v>5</v>
      </c>
      <c r="D22" s="125" t="s">
        <v>11</v>
      </c>
      <c r="E22" s="128" t="s">
        <v>6</v>
      </c>
      <c r="F22" s="122" t="s">
        <v>7</v>
      </c>
      <c r="G22" s="122" t="s">
        <v>26</v>
      </c>
      <c r="H22" s="122" t="s">
        <v>16</v>
      </c>
      <c r="I22" s="122" t="s">
        <v>21</v>
      </c>
      <c r="J22" s="122" t="s">
        <v>8</v>
      </c>
      <c r="K22" s="122" t="s">
        <v>17</v>
      </c>
      <c r="L22" s="131" t="s">
        <v>9</v>
      </c>
      <c r="M22" s="131"/>
      <c r="N22" s="131"/>
      <c r="O22" s="131"/>
      <c r="P22" s="131"/>
      <c r="Q22" s="131"/>
      <c r="R22" s="131"/>
      <c r="S22" s="131"/>
      <c r="T22" s="122" t="s">
        <v>27</v>
      </c>
      <c r="U22" s="122" t="s">
        <v>14</v>
      </c>
    </row>
    <row r="23" spans="1:21" ht="28.5" customHeight="1" x14ac:dyDescent="0.2">
      <c r="A23" s="123"/>
      <c r="B23" s="123"/>
      <c r="C23" s="123"/>
      <c r="D23" s="126"/>
      <c r="E23" s="129"/>
      <c r="F23" s="123"/>
      <c r="G23" s="123"/>
      <c r="H23" s="123"/>
      <c r="I23" s="123"/>
      <c r="J23" s="123"/>
      <c r="K23" s="123"/>
      <c r="L23" s="122" t="s">
        <v>12</v>
      </c>
      <c r="M23" s="122" t="s">
        <v>13</v>
      </c>
      <c r="N23" s="131" t="s">
        <v>15</v>
      </c>
      <c r="O23" s="131"/>
      <c r="P23" s="131"/>
      <c r="Q23" s="122" t="s">
        <v>30</v>
      </c>
      <c r="R23" s="122" t="s">
        <v>31</v>
      </c>
      <c r="S23" s="122" t="s">
        <v>25</v>
      </c>
      <c r="T23" s="123"/>
      <c r="U23" s="123"/>
    </row>
    <row r="24" spans="1:21" ht="30" customHeight="1" x14ac:dyDescent="0.2">
      <c r="A24" s="124"/>
      <c r="B24" s="123"/>
      <c r="C24" s="123"/>
      <c r="D24" s="127"/>
      <c r="E24" s="130"/>
      <c r="F24" s="124"/>
      <c r="G24" s="124"/>
      <c r="H24" s="124"/>
      <c r="I24" s="124"/>
      <c r="J24" s="124"/>
      <c r="K24" s="124"/>
      <c r="L24" s="124"/>
      <c r="M24" s="124"/>
      <c r="N24" s="6" t="s">
        <v>18</v>
      </c>
      <c r="O24" s="6" t="s">
        <v>24</v>
      </c>
      <c r="P24" s="6" t="s">
        <v>19</v>
      </c>
      <c r="Q24" s="124"/>
      <c r="R24" s="124"/>
      <c r="S24" s="124"/>
      <c r="T24" s="124"/>
      <c r="U24" s="124"/>
    </row>
    <row r="25" spans="1:21" ht="47.25" customHeight="1" x14ac:dyDescent="0.2">
      <c r="A25" s="10">
        <v>1</v>
      </c>
      <c r="B25" s="85" t="s">
        <v>178</v>
      </c>
      <c r="C25" s="50" t="s">
        <v>20</v>
      </c>
      <c r="D25" s="50" t="s">
        <v>179</v>
      </c>
      <c r="E25" s="50" t="s">
        <v>180</v>
      </c>
      <c r="F25" s="27" t="s">
        <v>181</v>
      </c>
      <c r="G25" s="14" t="s">
        <v>88</v>
      </c>
      <c r="H25" s="58">
        <f>5.21*17697</f>
        <v>92201.37</v>
      </c>
      <c r="I25" s="58">
        <f>H25/72</f>
        <v>1280.5745833333333</v>
      </c>
      <c r="J25" s="13">
        <v>8.8000000000000007</v>
      </c>
      <c r="K25" s="58">
        <f>I25*J25</f>
        <v>11269.056333333334</v>
      </c>
      <c r="L25" s="58">
        <v>4424</v>
      </c>
      <c r="M25" s="58">
        <v>4424</v>
      </c>
      <c r="N25" s="58"/>
      <c r="O25" s="58"/>
      <c r="P25" s="58"/>
      <c r="Q25" s="58"/>
      <c r="R25" s="58"/>
      <c r="S25" s="58"/>
      <c r="T25" s="58">
        <f>K25*10%</f>
        <v>1126.9056333333335</v>
      </c>
      <c r="U25" s="58">
        <f>K25+L25+M25+P25+Q25+R25+S25+T25</f>
        <v>21243.961966666666</v>
      </c>
    </row>
    <row r="26" spans="1:21" ht="44.25" customHeight="1" x14ac:dyDescent="0.2">
      <c r="A26" s="28">
        <v>2</v>
      </c>
      <c r="B26" s="50" t="s">
        <v>171</v>
      </c>
      <c r="C26" s="50" t="s">
        <v>20</v>
      </c>
      <c r="D26" s="86" t="s">
        <v>44</v>
      </c>
      <c r="E26" s="86" t="s">
        <v>45</v>
      </c>
      <c r="F26" s="27" t="s">
        <v>264</v>
      </c>
      <c r="G26" s="14" t="s">
        <v>88</v>
      </c>
      <c r="H26" s="58">
        <f>4.84*17697</f>
        <v>85653.48</v>
      </c>
      <c r="I26" s="58">
        <f t="shared" ref="I26:I43" si="0">H26/72</f>
        <v>1189.6316666666667</v>
      </c>
      <c r="J26" s="13">
        <v>4</v>
      </c>
      <c r="K26" s="58">
        <f t="shared" ref="K26:K43" si="1">I26*J26</f>
        <v>4758.5266666666666</v>
      </c>
      <c r="L26" s="58"/>
      <c r="M26" s="58"/>
      <c r="N26" s="58"/>
      <c r="O26" s="58"/>
      <c r="P26" s="58"/>
      <c r="Q26" s="58"/>
      <c r="R26" s="58"/>
      <c r="S26" s="58"/>
      <c r="T26" s="58">
        <f t="shared" ref="T26:T43" si="2">K26*10%</f>
        <v>475.85266666666666</v>
      </c>
      <c r="U26" s="58">
        <f t="shared" ref="U26:U43" si="3">K26+L26+M26+P26+Q26+R26+S26+T26</f>
        <v>5234.3793333333333</v>
      </c>
    </row>
    <row r="27" spans="1:21" ht="46.5" customHeight="1" x14ac:dyDescent="0.2">
      <c r="A27" s="10">
        <v>3</v>
      </c>
      <c r="B27" s="85" t="s">
        <v>265</v>
      </c>
      <c r="C27" s="50" t="s">
        <v>20</v>
      </c>
      <c r="D27" s="50" t="s">
        <v>163</v>
      </c>
      <c r="E27" s="50" t="s">
        <v>164</v>
      </c>
      <c r="F27" s="27" t="s">
        <v>133</v>
      </c>
      <c r="G27" s="14" t="s">
        <v>88</v>
      </c>
      <c r="H27" s="58">
        <f>5.21*17697</f>
        <v>92201.37</v>
      </c>
      <c r="I27" s="58">
        <f t="shared" si="0"/>
        <v>1280.5745833333333</v>
      </c>
      <c r="J27" s="13">
        <v>4.4000000000000004</v>
      </c>
      <c r="K27" s="58">
        <f t="shared" si="1"/>
        <v>5634.5281666666669</v>
      </c>
      <c r="L27" s="58"/>
      <c r="M27" s="58"/>
      <c r="N27" s="58"/>
      <c r="O27" s="58"/>
      <c r="P27" s="58"/>
      <c r="Q27" s="58"/>
      <c r="R27" s="58"/>
      <c r="S27" s="58"/>
      <c r="T27" s="58">
        <f t="shared" si="2"/>
        <v>563.45281666666676</v>
      </c>
      <c r="U27" s="58">
        <f t="shared" si="3"/>
        <v>6197.9809833333338</v>
      </c>
    </row>
    <row r="28" spans="1:21" ht="45.6" customHeight="1" x14ac:dyDescent="0.2">
      <c r="A28" s="28">
        <v>4</v>
      </c>
      <c r="B28" s="85" t="s">
        <v>140</v>
      </c>
      <c r="C28" s="50" t="s">
        <v>20</v>
      </c>
      <c r="D28" s="86" t="s">
        <v>33</v>
      </c>
      <c r="E28" s="86" t="s">
        <v>202</v>
      </c>
      <c r="F28" s="27" t="s">
        <v>203</v>
      </c>
      <c r="G28" s="14" t="s">
        <v>88</v>
      </c>
      <c r="H28" s="58">
        <f>4.93*17697</f>
        <v>87246.209999999992</v>
      </c>
      <c r="I28" s="58">
        <f t="shared" si="0"/>
        <v>1211.7529166666666</v>
      </c>
      <c r="J28" s="13">
        <v>11</v>
      </c>
      <c r="K28" s="58">
        <f t="shared" si="1"/>
        <v>13329.282083333332</v>
      </c>
      <c r="L28" s="58"/>
      <c r="M28" s="58"/>
      <c r="N28" s="58"/>
      <c r="O28" s="58"/>
      <c r="P28" s="58"/>
      <c r="Q28" s="58"/>
      <c r="R28" s="58"/>
      <c r="S28" s="58"/>
      <c r="T28" s="58">
        <f t="shared" si="2"/>
        <v>1332.9282083333333</v>
      </c>
      <c r="U28" s="58">
        <f t="shared" si="3"/>
        <v>14662.210291666664</v>
      </c>
    </row>
    <row r="29" spans="1:21" ht="48" customHeight="1" x14ac:dyDescent="0.2">
      <c r="A29" s="10">
        <v>5</v>
      </c>
      <c r="B29" s="85" t="s">
        <v>266</v>
      </c>
      <c r="C29" s="50" t="s">
        <v>20</v>
      </c>
      <c r="D29" s="86" t="s">
        <v>60</v>
      </c>
      <c r="E29" s="86" t="s">
        <v>267</v>
      </c>
      <c r="F29" s="27" t="s">
        <v>63</v>
      </c>
      <c r="G29" s="14" t="s">
        <v>88</v>
      </c>
      <c r="H29" s="58">
        <f>5.31*17697</f>
        <v>93971.069999999992</v>
      </c>
      <c r="I29" s="58">
        <f t="shared" si="0"/>
        <v>1305.1537499999999</v>
      </c>
      <c r="J29" s="13">
        <v>2.2000000000000002</v>
      </c>
      <c r="K29" s="58">
        <f t="shared" si="1"/>
        <v>2871.3382500000002</v>
      </c>
      <c r="L29" s="58"/>
      <c r="M29" s="58"/>
      <c r="N29" s="58"/>
      <c r="O29" s="58"/>
      <c r="P29" s="58"/>
      <c r="Q29" s="58"/>
      <c r="R29" s="58"/>
      <c r="S29" s="58"/>
      <c r="T29" s="58">
        <f t="shared" si="2"/>
        <v>287.13382500000006</v>
      </c>
      <c r="U29" s="58">
        <f t="shared" si="3"/>
        <v>3158.4720750000001</v>
      </c>
    </row>
    <row r="30" spans="1:21" ht="43.5" customHeight="1" x14ac:dyDescent="0.2">
      <c r="A30" s="28">
        <v>6</v>
      </c>
      <c r="B30" s="85" t="s">
        <v>204</v>
      </c>
      <c r="C30" s="50" t="s">
        <v>20</v>
      </c>
      <c r="D30" s="50" t="s">
        <v>60</v>
      </c>
      <c r="E30" s="50" t="s">
        <v>205</v>
      </c>
      <c r="F30" s="27" t="s">
        <v>62</v>
      </c>
      <c r="G30" s="14" t="s">
        <v>88</v>
      </c>
      <c r="H30" s="58">
        <f>5.21*17697</f>
        <v>92201.37</v>
      </c>
      <c r="I30" s="58">
        <f t="shared" si="0"/>
        <v>1280.5745833333333</v>
      </c>
      <c r="J30" s="13">
        <v>4.4000000000000004</v>
      </c>
      <c r="K30" s="58">
        <f t="shared" si="1"/>
        <v>5634.5281666666669</v>
      </c>
      <c r="L30" s="58"/>
      <c r="M30" s="58"/>
      <c r="N30" s="58"/>
      <c r="O30" s="58"/>
      <c r="P30" s="58"/>
      <c r="Q30" s="58"/>
      <c r="R30" s="58"/>
      <c r="S30" s="58"/>
      <c r="T30" s="58">
        <f t="shared" si="2"/>
        <v>563.45281666666676</v>
      </c>
      <c r="U30" s="58">
        <f t="shared" si="3"/>
        <v>6197.9809833333338</v>
      </c>
    </row>
    <row r="31" spans="1:21" ht="45.75" customHeight="1" x14ac:dyDescent="0.2">
      <c r="A31" s="10">
        <v>7</v>
      </c>
      <c r="B31" s="85" t="s">
        <v>268</v>
      </c>
      <c r="C31" s="50" t="s">
        <v>20</v>
      </c>
      <c r="D31" s="50" t="s">
        <v>269</v>
      </c>
      <c r="E31" s="50" t="s">
        <v>270</v>
      </c>
      <c r="F31" s="27" t="s">
        <v>161</v>
      </c>
      <c r="G31" s="14" t="s">
        <v>88</v>
      </c>
      <c r="H31" s="58">
        <f>4.4*17697</f>
        <v>77866.8</v>
      </c>
      <c r="I31" s="58">
        <f t="shared" si="0"/>
        <v>1081.4833333333333</v>
      </c>
      <c r="J31" s="13">
        <v>4.4000000000000004</v>
      </c>
      <c r="K31" s="58">
        <f t="shared" si="1"/>
        <v>4758.5266666666676</v>
      </c>
      <c r="L31" s="58"/>
      <c r="M31" s="58"/>
      <c r="N31" s="58"/>
      <c r="O31" s="58"/>
      <c r="P31" s="58"/>
      <c r="Q31" s="58"/>
      <c r="R31" s="58"/>
      <c r="S31" s="58"/>
      <c r="T31" s="58">
        <f t="shared" si="2"/>
        <v>475.85266666666678</v>
      </c>
      <c r="U31" s="58">
        <f t="shared" si="3"/>
        <v>5234.3793333333342</v>
      </c>
    </row>
    <row r="32" spans="1:21" ht="45" customHeight="1" x14ac:dyDescent="0.2">
      <c r="A32" s="28">
        <v>8</v>
      </c>
      <c r="B32" s="85" t="s">
        <v>271</v>
      </c>
      <c r="C32" s="50" t="s">
        <v>20</v>
      </c>
      <c r="D32" s="50" t="s">
        <v>32</v>
      </c>
      <c r="E32" s="50" t="s">
        <v>126</v>
      </c>
      <c r="F32" s="27" t="s">
        <v>127</v>
      </c>
      <c r="G32" s="14" t="s">
        <v>88</v>
      </c>
      <c r="H32" s="58">
        <f>5.31*17697</f>
        <v>93971.069999999992</v>
      </c>
      <c r="I32" s="58">
        <f t="shared" si="0"/>
        <v>1305.1537499999999</v>
      </c>
      <c r="J32" s="13">
        <v>3.3</v>
      </c>
      <c r="K32" s="58">
        <f t="shared" si="1"/>
        <v>4307.0073749999992</v>
      </c>
      <c r="L32" s="58"/>
      <c r="M32" s="58"/>
      <c r="N32" s="58"/>
      <c r="O32" s="58"/>
      <c r="P32" s="58"/>
      <c r="Q32" s="58"/>
      <c r="R32" s="58"/>
      <c r="S32" s="58"/>
      <c r="T32" s="58">
        <f t="shared" si="2"/>
        <v>430.70073749999995</v>
      </c>
      <c r="U32" s="58">
        <f t="shared" si="3"/>
        <v>4737.7081124999995</v>
      </c>
    </row>
    <row r="33" spans="1:21" ht="50.25" customHeight="1" x14ac:dyDescent="0.2">
      <c r="A33" s="10">
        <v>9</v>
      </c>
      <c r="B33" s="85" t="s">
        <v>272</v>
      </c>
      <c r="C33" s="50" t="s">
        <v>20</v>
      </c>
      <c r="D33" s="86" t="s">
        <v>34</v>
      </c>
      <c r="E33" s="86" t="s">
        <v>35</v>
      </c>
      <c r="F33" s="27" t="s">
        <v>47</v>
      </c>
      <c r="G33" s="14" t="s">
        <v>88</v>
      </c>
      <c r="H33" s="58">
        <f>4.57*17697</f>
        <v>80875.290000000008</v>
      </c>
      <c r="I33" s="58">
        <f t="shared" si="0"/>
        <v>1123.2679166666667</v>
      </c>
      <c r="J33" s="13">
        <v>4.4000000000000004</v>
      </c>
      <c r="K33" s="58">
        <f t="shared" si="1"/>
        <v>4942.3788333333341</v>
      </c>
      <c r="L33" s="58"/>
      <c r="M33" s="58"/>
      <c r="N33" s="58"/>
      <c r="O33" s="58"/>
      <c r="P33" s="58"/>
      <c r="Q33" s="58"/>
      <c r="R33" s="58"/>
      <c r="S33" s="58"/>
      <c r="T33" s="58">
        <f t="shared" si="2"/>
        <v>494.23788333333346</v>
      </c>
      <c r="U33" s="58">
        <f t="shared" si="3"/>
        <v>5436.6167166666673</v>
      </c>
    </row>
    <row r="34" spans="1:21" ht="61.5" customHeight="1" x14ac:dyDescent="0.2">
      <c r="A34" s="28">
        <v>10</v>
      </c>
      <c r="B34" s="85" t="s">
        <v>273</v>
      </c>
      <c r="C34" s="50" t="s">
        <v>20</v>
      </c>
      <c r="D34" s="50" t="s">
        <v>130</v>
      </c>
      <c r="E34" s="50" t="s">
        <v>209</v>
      </c>
      <c r="F34" s="27" t="s">
        <v>210</v>
      </c>
      <c r="G34" s="14" t="s">
        <v>88</v>
      </c>
      <c r="H34" s="58">
        <f>5.03*17697</f>
        <v>89015.91</v>
      </c>
      <c r="I34" s="58">
        <f t="shared" si="0"/>
        <v>1236.3320833333335</v>
      </c>
      <c r="J34" s="13">
        <v>15.4</v>
      </c>
      <c r="K34" s="58">
        <f t="shared" si="1"/>
        <v>19039.514083333335</v>
      </c>
      <c r="L34" s="58"/>
      <c r="M34" s="58"/>
      <c r="N34" s="58"/>
      <c r="O34" s="58"/>
      <c r="P34" s="58"/>
      <c r="Q34" s="58"/>
      <c r="R34" s="58"/>
      <c r="S34" s="58"/>
      <c r="T34" s="58">
        <f t="shared" si="2"/>
        <v>1903.9514083333336</v>
      </c>
      <c r="U34" s="58">
        <f t="shared" si="3"/>
        <v>20943.46549166667</v>
      </c>
    </row>
    <row r="35" spans="1:21" ht="61.5" customHeight="1" x14ac:dyDescent="0.2">
      <c r="A35" s="10">
        <v>11</v>
      </c>
      <c r="B35" s="85" t="s">
        <v>274</v>
      </c>
      <c r="C35" s="50" t="s">
        <v>20</v>
      </c>
      <c r="D35" s="50" t="s">
        <v>130</v>
      </c>
      <c r="E35" s="50" t="s">
        <v>131</v>
      </c>
      <c r="F35" s="27" t="s">
        <v>132</v>
      </c>
      <c r="G35" s="14" t="s">
        <v>88</v>
      </c>
      <c r="H35" s="58">
        <f>4.49*17697</f>
        <v>79459.53</v>
      </c>
      <c r="I35" s="58">
        <f t="shared" si="0"/>
        <v>1103.6045833333333</v>
      </c>
      <c r="J35" s="13">
        <v>6.6</v>
      </c>
      <c r="K35" s="58">
        <f t="shared" si="1"/>
        <v>7283.7902499999991</v>
      </c>
      <c r="L35" s="58"/>
      <c r="M35" s="58"/>
      <c r="N35" s="58"/>
      <c r="O35" s="58"/>
      <c r="P35" s="58"/>
      <c r="Q35" s="58"/>
      <c r="R35" s="58"/>
      <c r="S35" s="58"/>
      <c r="T35" s="58">
        <f t="shared" si="2"/>
        <v>728.37902499999996</v>
      </c>
      <c r="U35" s="58">
        <f t="shared" si="3"/>
        <v>8012.1692749999993</v>
      </c>
    </row>
    <row r="36" spans="1:21" ht="46.5" customHeight="1" x14ac:dyDescent="0.2">
      <c r="A36" s="28">
        <v>12</v>
      </c>
      <c r="B36" s="85" t="s">
        <v>235</v>
      </c>
      <c r="C36" s="50" t="s">
        <v>20</v>
      </c>
      <c r="D36" s="86" t="s">
        <v>72</v>
      </c>
      <c r="E36" s="86" t="s">
        <v>73</v>
      </c>
      <c r="F36" s="27" t="s">
        <v>213</v>
      </c>
      <c r="G36" s="14" t="s">
        <v>88</v>
      </c>
      <c r="H36" s="58">
        <f>5.03*17697</f>
        <v>89015.91</v>
      </c>
      <c r="I36" s="58">
        <f t="shared" si="0"/>
        <v>1236.3320833333335</v>
      </c>
      <c r="J36" s="13">
        <v>6.6</v>
      </c>
      <c r="K36" s="58">
        <f t="shared" si="1"/>
        <v>8159.7917500000003</v>
      </c>
      <c r="L36" s="58"/>
      <c r="M36" s="58"/>
      <c r="N36" s="58"/>
      <c r="O36" s="58"/>
      <c r="P36" s="58"/>
      <c r="Q36" s="58"/>
      <c r="R36" s="58"/>
      <c r="S36" s="58"/>
      <c r="T36" s="58">
        <f t="shared" si="2"/>
        <v>815.97917500000005</v>
      </c>
      <c r="U36" s="58">
        <f t="shared" si="3"/>
        <v>8975.7709250000007</v>
      </c>
    </row>
    <row r="37" spans="1:21" ht="45" customHeight="1" x14ac:dyDescent="0.2">
      <c r="A37" s="10">
        <v>13</v>
      </c>
      <c r="B37" s="85" t="s">
        <v>275</v>
      </c>
      <c r="C37" s="50" t="s">
        <v>20</v>
      </c>
      <c r="D37" s="50" t="s">
        <v>276</v>
      </c>
      <c r="E37" s="50" t="s">
        <v>277</v>
      </c>
      <c r="F37" s="27" t="s">
        <v>102</v>
      </c>
      <c r="G37" s="14" t="s">
        <v>88</v>
      </c>
      <c r="H37" s="58">
        <f>4.84*17697</f>
        <v>85653.48</v>
      </c>
      <c r="I37" s="58">
        <f t="shared" si="0"/>
        <v>1189.6316666666667</v>
      </c>
      <c r="J37" s="13">
        <v>2.2000000000000002</v>
      </c>
      <c r="K37" s="58">
        <f t="shared" si="1"/>
        <v>2617.1896666666667</v>
      </c>
      <c r="L37" s="58"/>
      <c r="M37" s="58"/>
      <c r="N37" s="58"/>
      <c r="O37" s="58"/>
      <c r="P37" s="58"/>
      <c r="Q37" s="58"/>
      <c r="R37" s="58"/>
      <c r="S37" s="58"/>
      <c r="T37" s="58">
        <f t="shared" si="2"/>
        <v>261.71896666666669</v>
      </c>
      <c r="U37" s="58">
        <f t="shared" si="3"/>
        <v>2878.9086333333335</v>
      </c>
    </row>
    <row r="38" spans="1:21" ht="63" customHeight="1" x14ac:dyDescent="0.2">
      <c r="A38" s="28">
        <v>14</v>
      </c>
      <c r="B38" s="85" t="s">
        <v>148</v>
      </c>
      <c r="C38" s="50" t="s">
        <v>20</v>
      </c>
      <c r="D38" s="50" t="s">
        <v>74</v>
      </c>
      <c r="E38" s="50" t="s">
        <v>75</v>
      </c>
      <c r="F38" s="27" t="s">
        <v>149</v>
      </c>
      <c r="G38" s="14" t="s">
        <v>88</v>
      </c>
      <c r="H38" s="58">
        <f>5.31*17697</f>
        <v>93971.069999999992</v>
      </c>
      <c r="I38" s="58">
        <f t="shared" si="0"/>
        <v>1305.1537499999999</v>
      </c>
      <c r="J38" s="13">
        <v>8.8000000000000007</v>
      </c>
      <c r="K38" s="58">
        <f t="shared" si="1"/>
        <v>11485.353000000001</v>
      </c>
      <c r="L38" s="58"/>
      <c r="M38" s="58"/>
      <c r="N38" s="58"/>
      <c r="O38" s="58"/>
      <c r="P38" s="58"/>
      <c r="Q38" s="58"/>
      <c r="R38" s="58"/>
      <c r="S38" s="58"/>
      <c r="T38" s="58">
        <f t="shared" si="2"/>
        <v>1148.5353000000002</v>
      </c>
      <c r="U38" s="58">
        <f t="shared" si="3"/>
        <v>12633.888300000001</v>
      </c>
    </row>
    <row r="39" spans="1:21" ht="45.75" customHeight="1" x14ac:dyDescent="0.2">
      <c r="A39" s="10">
        <v>15</v>
      </c>
      <c r="B39" s="85" t="s">
        <v>278</v>
      </c>
      <c r="C39" s="50" t="s">
        <v>20</v>
      </c>
      <c r="D39" s="50" t="s">
        <v>151</v>
      </c>
      <c r="E39" s="88" t="s">
        <v>152</v>
      </c>
      <c r="F39" s="27" t="s">
        <v>153</v>
      </c>
      <c r="G39" s="14" t="s">
        <v>88</v>
      </c>
      <c r="H39" s="58">
        <f>5.12*17697</f>
        <v>90608.639999999999</v>
      </c>
      <c r="I39" s="58">
        <f t="shared" si="0"/>
        <v>1258.4533333333334</v>
      </c>
      <c r="J39" s="13">
        <v>2.2000000000000002</v>
      </c>
      <c r="K39" s="58">
        <f t="shared" si="1"/>
        <v>2768.5973333333336</v>
      </c>
      <c r="L39" s="58"/>
      <c r="M39" s="58"/>
      <c r="N39" s="58"/>
      <c r="O39" s="58"/>
      <c r="P39" s="58"/>
      <c r="Q39" s="58"/>
      <c r="R39" s="58"/>
      <c r="S39" s="58"/>
      <c r="T39" s="58">
        <f t="shared" si="2"/>
        <v>276.85973333333339</v>
      </c>
      <c r="U39" s="58">
        <f t="shared" si="3"/>
        <v>3045.4570666666668</v>
      </c>
    </row>
    <row r="40" spans="1:21" ht="60.75" customHeight="1" x14ac:dyDescent="0.2">
      <c r="A40" s="28">
        <v>16</v>
      </c>
      <c r="B40" s="85" t="s">
        <v>279</v>
      </c>
      <c r="C40" s="50" t="s">
        <v>20</v>
      </c>
      <c r="D40" s="50" t="s">
        <v>74</v>
      </c>
      <c r="E40" s="50" t="s">
        <v>241</v>
      </c>
      <c r="F40" s="27" t="s">
        <v>242</v>
      </c>
      <c r="G40" s="14" t="s">
        <v>88</v>
      </c>
      <c r="H40" s="58">
        <f>5.31*17697</f>
        <v>93971.069999999992</v>
      </c>
      <c r="I40" s="58">
        <f t="shared" si="0"/>
        <v>1305.1537499999999</v>
      </c>
      <c r="J40" s="13">
        <v>2.2000000000000002</v>
      </c>
      <c r="K40" s="58">
        <f t="shared" si="1"/>
        <v>2871.3382500000002</v>
      </c>
      <c r="L40" s="58"/>
      <c r="M40" s="58"/>
      <c r="N40" s="58"/>
      <c r="O40" s="58"/>
      <c r="P40" s="58"/>
      <c r="Q40" s="58"/>
      <c r="R40" s="58"/>
      <c r="S40" s="58"/>
      <c r="T40" s="58">
        <f t="shared" si="2"/>
        <v>287.13382500000006</v>
      </c>
      <c r="U40" s="58">
        <f t="shared" si="3"/>
        <v>3158.4720750000001</v>
      </c>
    </row>
    <row r="41" spans="1:21" ht="45.75" customHeight="1" x14ac:dyDescent="0.2">
      <c r="A41" s="10">
        <v>17</v>
      </c>
      <c r="B41" s="85" t="s">
        <v>280</v>
      </c>
      <c r="C41" s="50" t="s">
        <v>20</v>
      </c>
      <c r="D41" s="50" t="s">
        <v>155</v>
      </c>
      <c r="E41" s="50" t="s">
        <v>156</v>
      </c>
      <c r="F41" s="27" t="s">
        <v>157</v>
      </c>
      <c r="G41" s="14" t="s">
        <v>88</v>
      </c>
      <c r="H41" s="58">
        <f>5.31*17697</f>
        <v>93971.069999999992</v>
      </c>
      <c r="I41" s="58">
        <f t="shared" si="0"/>
        <v>1305.1537499999999</v>
      </c>
      <c r="J41" s="13">
        <v>4.4000000000000004</v>
      </c>
      <c r="K41" s="58">
        <f t="shared" si="1"/>
        <v>5742.6765000000005</v>
      </c>
      <c r="L41" s="58"/>
      <c r="M41" s="58"/>
      <c r="N41" s="58"/>
      <c r="O41" s="58"/>
      <c r="P41" s="58"/>
      <c r="Q41" s="58"/>
      <c r="R41" s="58"/>
      <c r="S41" s="58"/>
      <c r="T41" s="58">
        <f t="shared" si="2"/>
        <v>574.26765000000012</v>
      </c>
      <c r="U41" s="58">
        <f t="shared" si="3"/>
        <v>6316.9441500000003</v>
      </c>
    </row>
    <row r="42" spans="1:21" ht="18" customHeight="1" x14ac:dyDescent="0.2">
      <c r="A42" s="28">
        <v>18</v>
      </c>
      <c r="B42" s="87" t="s">
        <v>78</v>
      </c>
      <c r="C42" s="84" t="s">
        <v>20</v>
      </c>
      <c r="D42" s="84"/>
      <c r="E42" s="84"/>
      <c r="F42" s="27" t="s">
        <v>85</v>
      </c>
      <c r="G42" s="28" t="s">
        <v>88</v>
      </c>
      <c r="H42" s="58">
        <f>4.84*17697</f>
        <v>85653.48</v>
      </c>
      <c r="I42" s="58">
        <f t="shared" si="0"/>
        <v>1189.6316666666667</v>
      </c>
      <c r="J42" s="13">
        <v>2.4</v>
      </c>
      <c r="K42" s="58">
        <f t="shared" si="1"/>
        <v>2855.116</v>
      </c>
      <c r="L42" s="58"/>
      <c r="M42" s="58"/>
      <c r="N42" s="58"/>
      <c r="O42" s="58"/>
      <c r="P42" s="58"/>
      <c r="Q42" s="58"/>
      <c r="R42" s="58"/>
      <c r="S42" s="58"/>
      <c r="T42" s="58">
        <f t="shared" si="2"/>
        <v>285.51159999999999</v>
      </c>
      <c r="U42" s="58">
        <f t="shared" si="3"/>
        <v>3140.6275999999998</v>
      </c>
    </row>
    <row r="43" spans="1:21" ht="15" x14ac:dyDescent="0.2">
      <c r="A43" s="10">
        <v>19</v>
      </c>
      <c r="B43" s="87" t="s">
        <v>196</v>
      </c>
      <c r="C43" s="84" t="s">
        <v>20</v>
      </c>
      <c r="D43" s="84"/>
      <c r="E43" s="84"/>
      <c r="F43" s="27" t="s">
        <v>85</v>
      </c>
      <c r="G43" s="28" t="s">
        <v>88</v>
      </c>
      <c r="H43" s="58">
        <f>4.84*17697</f>
        <v>85653.48</v>
      </c>
      <c r="I43" s="58">
        <f t="shared" si="0"/>
        <v>1189.6316666666667</v>
      </c>
      <c r="J43" s="13">
        <v>6</v>
      </c>
      <c r="K43" s="58">
        <f t="shared" si="1"/>
        <v>7137.79</v>
      </c>
      <c r="L43" s="58"/>
      <c r="M43" s="58"/>
      <c r="N43" s="58"/>
      <c r="O43" s="58"/>
      <c r="P43" s="58"/>
      <c r="Q43" s="58"/>
      <c r="R43" s="58"/>
      <c r="S43" s="58"/>
      <c r="T43" s="58">
        <f t="shared" si="2"/>
        <v>713.779</v>
      </c>
      <c r="U43" s="58">
        <f t="shared" si="3"/>
        <v>7851.5689999999995</v>
      </c>
    </row>
    <row r="44" spans="1:21" ht="15" x14ac:dyDescent="0.2">
      <c r="A44" s="27"/>
      <c r="B44" s="145"/>
      <c r="C44" s="145"/>
      <c r="D44" s="146"/>
      <c r="E44" s="90"/>
      <c r="F44" s="8"/>
      <c r="G44" s="7"/>
      <c r="H44" s="59"/>
      <c r="I44" s="60"/>
      <c r="J44" s="73">
        <f>SUM(J25:J43)</f>
        <v>103.7</v>
      </c>
      <c r="K44" s="60">
        <f>SUM(K25:K43)</f>
        <v>127466.32937500002</v>
      </c>
      <c r="L44" s="60">
        <f t="shared" ref="L44:U44" si="4">SUM(L25:L43)</f>
        <v>4424</v>
      </c>
      <c r="M44" s="60">
        <f t="shared" si="4"/>
        <v>4424</v>
      </c>
      <c r="N44" s="60">
        <f t="shared" si="4"/>
        <v>0</v>
      </c>
      <c r="O44" s="60">
        <f t="shared" si="4"/>
        <v>0</v>
      </c>
      <c r="P44" s="60">
        <f t="shared" si="4"/>
        <v>0</v>
      </c>
      <c r="Q44" s="60">
        <f t="shared" si="4"/>
        <v>0</v>
      </c>
      <c r="R44" s="60">
        <f t="shared" si="4"/>
        <v>0</v>
      </c>
      <c r="S44" s="60">
        <f t="shared" si="4"/>
        <v>0</v>
      </c>
      <c r="T44" s="60">
        <f t="shared" si="4"/>
        <v>12746.6329375</v>
      </c>
      <c r="U44" s="60">
        <f t="shared" si="4"/>
        <v>149060.96231250002</v>
      </c>
    </row>
    <row r="45" spans="1:21" ht="46.5" customHeight="1" x14ac:dyDescent="0.2">
      <c r="A45" s="28">
        <v>20</v>
      </c>
      <c r="B45" s="85" t="s">
        <v>86</v>
      </c>
      <c r="C45" s="50" t="s">
        <v>20</v>
      </c>
      <c r="D45" s="86" t="s">
        <v>72</v>
      </c>
      <c r="E45" s="86" t="s">
        <v>73</v>
      </c>
      <c r="F45" s="11" t="s">
        <v>213</v>
      </c>
      <c r="G45" s="13" t="s">
        <v>88</v>
      </c>
      <c r="H45" s="58">
        <f>5.03*17697</f>
        <v>89015.91</v>
      </c>
      <c r="I45" s="58">
        <f>H45/72</f>
        <v>1236.3320833333335</v>
      </c>
      <c r="J45" s="13">
        <v>1.4</v>
      </c>
      <c r="K45" s="58">
        <f>I45*J45</f>
        <v>1730.8649166666667</v>
      </c>
      <c r="L45" s="58"/>
      <c r="M45" s="58"/>
      <c r="N45" s="58"/>
      <c r="O45" s="58"/>
      <c r="P45" s="58"/>
      <c r="Q45" s="58"/>
      <c r="R45" s="58"/>
      <c r="S45" s="58"/>
      <c r="T45" s="58">
        <f>K45*10%</f>
        <v>173.08649166666669</v>
      </c>
      <c r="U45" s="58">
        <f>K45+L45+M45+P45+Q45+R45+S45+T45</f>
        <v>1903.9514083333333</v>
      </c>
    </row>
    <row r="46" spans="1:21" s="52" customFormat="1" ht="48.75" customHeight="1" x14ac:dyDescent="0.2">
      <c r="A46" s="51">
        <v>21</v>
      </c>
      <c r="B46" s="85" t="s">
        <v>86</v>
      </c>
      <c r="C46" s="50" t="s">
        <v>20</v>
      </c>
      <c r="D46" s="50" t="s">
        <v>179</v>
      </c>
      <c r="E46" s="50" t="s">
        <v>180</v>
      </c>
      <c r="F46" s="11" t="s">
        <v>181</v>
      </c>
      <c r="G46" s="13" t="s">
        <v>88</v>
      </c>
      <c r="H46" s="58">
        <f>5.21*17697</f>
        <v>92201.37</v>
      </c>
      <c r="I46" s="58">
        <f t="shared" ref="I46:I55" si="5">H46/72</f>
        <v>1280.5745833333333</v>
      </c>
      <c r="J46" s="13">
        <v>16.600000000000001</v>
      </c>
      <c r="K46" s="58">
        <f t="shared" ref="K46:K55" si="6">I46*J46</f>
        <v>21257.538083333333</v>
      </c>
      <c r="L46" s="58"/>
      <c r="M46" s="58"/>
      <c r="N46" s="58"/>
      <c r="O46" s="58"/>
      <c r="P46" s="58"/>
      <c r="Q46" s="58"/>
      <c r="R46" s="58"/>
      <c r="S46" s="58"/>
      <c r="T46" s="58">
        <f t="shared" ref="T46:T55" si="7">K46*10%</f>
        <v>2125.7538083333334</v>
      </c>
      <c r="U46" s="58">
        <f t="shared" ref="U46:U55" si="8">K46+L46+M46+P46+Q46+R46+S46+T46</f>
        <v>23383.291891666668</v>
      </c>
    </row>
    <row r="47" spans="1:21" s="49" customFormat="1" ht="48" customHeight="1" x14ac:dyDescent="0.2">
      <c r="A47" s="28">
        <v>22</v>
      </c>
      <c r="B47" s="85" t="s">
        <v>86</v>
      </c>
      <c r="C47" s="50" t="s">
        <v>20</v>
      </c>
      <c r="D47" s="50" t="s">
        <v>100</v>
      </c>
      <c r="E47" s="50" t="s">
        <v>220</v>
      </c>
      <c r="F47" s="6" t="s">
        <v>261</v>
      </c>
      <c r="G47" s="12" t="s">
        <v>88</v>
      </c>
      <c r="H47" s="58">
        <f>5.31*17697</f>
        <v>93971.069999999992</v>
      </c>
      <c r="I47" s="58">
        <f t="shared" si="5"/>
        <v>1305.1537499999999</v>
      </c>
      <c r="J47" s="12">
        <v>17</v>
      </c>
      <c r="K47" s="58">
        <f t="shared" si="6"/>
        <v>22187.61375</v>
      </c>
      <c r="L47" s="67"/>
      <c r="M47" s="67"/>
      <c r="N47" s="67"/>
      <c r="O47" s="67"/>
      <c r="P47" s="67"/>
      <c r="Q47" s="67"/>
      <c r="R47" s="67"/>
      <c r="S47" s="67"/>
      <c r="T47" s="58">
        <f t="shared" si="7"/>
        <v>2218.761375</v>
      </c>
      <c r="U47" s="58">
        <f t="shared" si="8"/>
        <v>24406.375124999999</v>
      </c>
    </row>
    <row r="48" spans="1:21" ht="36" customHeight="1" x14ac:dyDescent="0.2">
      <c r="A48" s="51">
        <v>23</v>
      </c>
      <c r="B48" s="85" t="s">
        <v>86</v>
      </c>
      <c r="C48" s="50" t="s">
        <v>20</v>
      </c>
      <c r="D48" s="86" t="s">
        <v>60</v>
      </c>
      <c r="E48" s="86" t="s">
        <v>267</v>
      </c>
      <c r="F48" s="27" t="s">
        <v>63</v>
      </c>
      <c r="G48" s="13" t="s">
        <v>88</v>
      </c>
      <c r="H48" s="58">
        <f>5.31*17697</f>
        <v>93971.069999999992</v>
      </c>
      <c r="I48" s="58">
        <f t="shared" si="5"/>
        <v>1305.1537499999999</v>
      </c>
      <c r="J48" s="13">
        <v>2.2000000000000002</v>
      </c>
      <c r="K48" s="58">
        <f t="shared" si="6"/>
        <v>2871.3382500000002</v>
      </c>
      <c r="L48" s="58"/>
      <c r="M48" s="58"/>
      <c r="N48" s="58"/>
      <c r="O48" s="58"/>
      <c r="P48" s="58"/>
      <c r="Q48" s="58"/>
      <c r="R48" s="58"/>
      <c r="S48" s="58"/>
      <c r="T48" s="58">
        <f t="shared" si="7"/>
        <v>287.13382500000006</v>
      </c>
      <c r="U48" s="58">
        <f t="shared" si="8"/>
        <v>3158.4720750000001</v>
      </c>
    </row>
    <row r="49" spans="1:22" s="49" customFormat="1" ht="47.25" customHeight="1" x14ac:dyDescent="0.2">
      <c r="A49" s="28">
        <v>24</v>
      </c>
      <c r="B49" s="85" t="s">
        <v>86</v>
      </c>
      <c r="C49" s="50" t="s">
        <v>20</v>
      </c>
      <c r="D49" s="50" t="s">
        <v>87</v>
      </c>
      <c r="E49" s="50" t="s">
        <v>222</v>
      </c>
      <c r="F49" s="6" t="s">
        <v>50</v>
      </c>
      <c r="G49" s="12" t="s">
        <v>88</v>
      </c>
      <c r="H49" s="58">
        <f>5.31*17697</f>
        <v>93971.069999999992</v>
      </c>
      <c r="I49" s="58">
        <f t="shared" si="5"/>
        <v>1305.1537499999999</v>
      </c>
      <c r="J49" s="12">
        <v>17.2</v>
      </c>
      <c r="K49" s="58">
        <f t="shared" si="6"/>
        <v>22448.644499999999</v>
      </c>
      <c r="L49" s="67"/>
      <c r="M49" s="67"/>
      <c r="N49" s="67"/>
      <c r="O49" s="67"/>
      <c r="P49" s="67"/>
      <c r="Q49" s="67"/>
      <c r="R49" s="67"/>
      <c r="S49" s="67"/>
      <c r="T49" s="58">
        <f t="shared" si="7"/>
        <v>2244.86445</v>
      </c>
      <c r="U49" s="58">
        <f t="shared" si="8"/>
        <v>24693.508949999999</v>
      </c>
    </row>
    <row r="50" spans="1:22" ht="39" customHeight="1" x14ac:dyDescent="0.2">
      <c r="A50" s="28">
        <v>25</v>
      </c>
      <c r="B50" s="85" t="s">
        <v>86</v>
      </c>
      <c r="C50" s="50" t="s">
        <v>20</v>
      </c>
      <c r="D50" s="50" t="s">
        <v>281</v>
      </c>
      <c r="E50" s="50" t="s">
        <v>282</v>
      </c>
      <c r="F50" s="6" t="s">
        <v>283</v>
      </c>
      <c r="G50" s="13" t="s">
        <v>88</v>
      </c>
      <c r="H50" s="58">
        <f>5.31*17697</f>
        <v>93971.069999999992</v>
      </c>
      <c r="I50" s="58">
        <f t="shared" si="5"/>
        <v>1305.1537499999999</v>
      </c>
      <c r="J50" s="12">
        <v>3</v>
      </c>
      <c r="K50" s="58">
        <f t="shared" si="6"/>
        <v>3915.4612499999998</v>
      </c>
      <c r="L50" s="67"/>
      <c r="M50" s="67"/>
      <c r="N50" s="67"/>
      <c r="O50" s="67"/>
      <c r="P50" s="67"/>
      <c r="Q50" s="67"/>
      <c r="R50" s="67"/>
      <c r="S50" s="67"/>
      <c r="T50" s="58">
        <f t="shared" si="7"/>
        <v>391.54612500000002</v>
      </c>
      <c r="U50" s="58">
        <f t="shared" si="8"/>
        <v>4307.0073750000001</v>
      </c>
    </row>
    <row r="51" spans="1:22" ht="47.25" customHeight="1" x14ac:dyDescent="0.2">
      <c r="A51" s="28">
        <v>26</v>
      </c>
      <c r="B51" s="85" t="s">
        <v>86</v>
      </c>
      <c r="C51" s="50" t="s">
        <v>20</v>
      </c>
      <c r="D51" s="50" t="s">
        <v>104</v>
      </c>
      <c r="E51" s="50" t="s">
        <v>284</v>
      </c>
      <c r="F51" s="6" t="s">
        <v>285</v>
      </c>
      <c r="G51" s="12" t="s">
        <v>88</v>
      </c>
      <c r="H51" s="58">
        <f>5.31*17697</f>
        <v>93971.069999999992</v>
      </c>
      <c r="I51" s="58">
        <f t="shared" si="5"/>
        <v>1305.1537499999999</v>
      </c>
      <c r="J51" s="12">
        <v>14.4</v>
      </c>
      <c r="K51" s="58">
        <f t="shared" si="6"/>
        <v>18794.214</v>
      </c>
      <c r="L51" s="67"/>
      <c r="M51" s="67"/>
      <c r="N51" s="67"/>
      <c r="O51" s="67"/>
      <c r="P51" s="67"/>
      <c r="Q51" s="67"/>
      <c r="R51" s="67"/>
      <c r="S51" s="67"/>
      <c r="T51" s="58">
        <f t="shared" si="7"/>
        <v>1879.4214000000002</v>
      </c>
      <c r="U51" s="58">
        <f t="shared" si="8"/>
        <v>20673.635399999999</v>
      </c>
    </row>
    <row r="52" spans="1:22" ht="48.75" customHeight="1" x14ac:dyDescent="0.2">
      <c r="A52" s="28">
        <v>27</v>
      </c>
      <c r="B52" s="85" t="s">
        <v>86</v>
      </c>
      <c r="C52" s="50" t="s">
        <v>20</v>
      </c>
      <c r="D52" s="50" t="s">
        <v>92</v>
      </c>
      <c r="E52" s="50" t="s">
        <v>191</v>
      </c>
      <c r="F52" s="6" t="s">
        <v>286</v>
      </c>
      <c r="G52" s="13" t="s">
        <v>88</v>
      </c>
      <c r="H52" s="58">
        <f>4.84*17697</f>
        <v>85653.48</v>
      </c>
      <c r="I52" s="58">
        <f t="shared" si="5"/>
        <v>1189.6316666666667</v>
      </c>
      <c r="J52" s="12">
        <v>4</v>
      </c>
      <c r="K52" s="58">
        <f t="shared" si="6"/>
        <v>4758.5266666666666</v>
      </c>
      <c r="L52" s="67"/>
      <c r="M52" s="67"/>
      <c r="N52" s="67"/>
      <c r="O52" s="67"/>
      <c r="P52" s="67"/>
      <c r="Q52" s="67"/>
      <c r="R52" s="67"/>
      <c r="S52" s="67"/>
      <c r="T52" s="58">
        <f t="shared" si="7"/>
        <v>475.85266666666666</v>
      </c>
      <c r="U52" s="58">
        <f t="shared" si="8"/>
        <v>5234.3793333333333</v>
      </c>
    </row>
    <row r="53" spans="1:22" ht="50.25" customHeight="1" x14ac:dyDescent="0.2">
      <c r="A53" s="28">
        <v>28</v>
      </c>
      <c r="B53" s="85" t="s">
        <v>86</v>
      </c>
      <c r="C53" s="50" t="s">
        <v>20</v>
      </c>
      <c r="D53" s="50" t="s">
        <v>87</v>
      </c>
      <c r="E53" s="50" t="s">
        <v>287</v>
      </c>
      <c r="F53" s="6" t="s">
        <v>288</v>
      </c>
      <c r="G53" s="12" t="s">
        <v>88</v>
      </c>
      <c r="H53" s="58">
        <f>4.84*17697</f>
        <v>85653.48</v>
      </c>
      <c r="I53" s="58">
        <f t="shared" si="5"/>
        <v>1189.6316666666667</v>
      </c>
      <c r="J53" s="12">
        <v>9.6</v>
      </c>
      <c r="K53" s="58">
        <f t="shared" si="6"/>
        <v>11420.464</v>
      </c>
      <c r="L53" s="67"/>
      <c r="M53" s="67"/>
      <c r="N53" s="67"/>
      <c r="O53" s="67"/>
      <c r="P53" s="67"/>
      <c r="Q53" s="67"/>
      <c r="R53" s="67"/>
      <c r="S53" s="67"/>
      <c r="T53" s="58">
        <f t="shared" si="7"/>
        <v>1142.0463999999999</v>
      </c>
      <c r="U53" s="58">
        <f t="shared" si="8"/>
        <v>12562.510399999999</v>
      </c>
    </row>
    <row r="54" spans="1:22" ht="45" customHeight="1" x14ac:dyDescent="0.2">
      <c r="A54" s="28">
        <v>29</v>
      </c>
      <c r="B54" s="85" t="s">
        <v>86</v>
      </c>
      <c r="C54" s="50" t="s">
        <v>20</v>
      </c>
      <c r="D54" s="50" t="s">
        <v>252</v>
      </c>
      <c r="E54" s="50" t="s">
        <v>253</v>
      </c>
      <c r="F54" s="6" t="s">
        <v>254</v>
      </c>
      <c r="G54" s="6" t="s">
        <v>88</v>
      </c>
      <c r="H54" s="58">
        <f>5.31*17697</f>
        <v>93971.069999999992</v>
      </c>
      <c r="I54" s="58">
        <f t="shared" si="5"/>
        <v>1305.1537499999999</v>
      </c>
      <c r="J54" s="12">
        <v>4</v>
      </c>
      <c r="K54" s="58">
        <f t="shared" si="6"/>
        <v>5220.6149999999998</v>
      </c>
      <c r="L54" s="67"/>
      <c r="M54" s="67"/>
      <c r="N54" s="67"/>
      <c r="O54" s="67"/>
      <c r="P54" s="67"/>
      <c r="Q54" s="67"/>
      <c r="R54" s="67"/>
      <c r="S54" s="67"/>
      <c r="T54" s="58">
        <f t="shared" si="7"/>
        <v>522.06150000000002</v>
      </c>
      <c r="U54" s="58">
        <f t="shared" si="8"/>
        <v>5742.6764999999996</v>
      </c>
    </row>
    <row r="55" spans="1:22" ht="36" customHeight="1" x14ac:dyDescent="0.2">
      <c r="A55" s="28">
        <v>30</v>
      </c>
      <c r="B55" s="85" t="s">
        <v>86</v>
      </c>
      <c r="C55" s="50" t="s">
        <v>20</v>
      </c>
      <c r="D55" s="50"/>
      <c r="E55" s="50"/>
      <c r="F55" s="6" t="s">
        <v>85</v>
      </c>
      <c r="G55" s="6" t="s">
        <v>88</v>
      </c>
      <c r="H55" s="58">
        <f>4.84*17697</f>
        <v>85653.48</v>
      </c>
      <c r="I55" s="58">
        <f t="shared" si="5"/>
        <v>1189.6316666666667</v>
      </c>
      <c r="J55" s="76">
        <v>25.8</v>
      </c>
      <c r="K55" s="58">
        <f t="shared" si="6"/>
        <v>30692.496999999999</v>
      </c>
      <c r="L55" s="67"/>
      <c r="M55" s="67"/>
      <c r="N55" s="67"/>
      <c r="O55" s="67"/>
      <c r="P55" s="67"/>
      <c r="Q55" s="67"/>
      <c r="R55" s="67"/>
      <c r="S55" s="67"/>
      <c r="T55" s="58">
        <f t="shared" si="7"/>
        <v>3069.2497000000003</v>
      </c>
      <c r="U55" s="58">
        <f t="shared" si="8"/>
        <v>33761.746700000003</v>
      </c>
    </row>
    <row r="56" spans="1:22" ht="15" x14ac:dyDescent="0.2">
      <c r="A56" s="27"/>
      <c r="B56" s="117"/>
      <c r="C56" s="117"/>
      <c r="D56" s="118"/>
      <c r="E56" s="8"/>
      <c r="F56" s="8"/>
      <c r="G56" s="7"/>
      <c r="H56" s="59"/>
      <c r="I56" s="59"/>
      <c r="J56" s="73">
        <f>SUM(J45:J55)</f>
        <v>115.2</v>
      </c>
      <c r="K56" s="60">
        <f>SUM(K45:K55)</f>
        <v>145297.77741666665</v>
      </c>
      <c r="L56" s="60">
        <f t="shared" ref="L56:U56" si="9">SUM(L45:L55)</f>
        <v>0</v>
      </c>
      <c r="M56" s="60">
        <f t="shared" si="9"/>
        <v>0</v>
      </c>
      <c r="N56" s="60">
        <f t="shared" si="9"/>
        <v>0</v>
      </c>
      <c r="O56" s="60">
        <f t="shared" si="9"/>
        <v>0</v>
      </c>
      <c r="P56" s="60">
        <f t="shared" si="9"/>
        <v>0</v>
      </c>
      <c r="Q56" s="60">
        <f t="shared" si="9"/>
        <v>0</v>
      </c>
      <c r="R56" s="60">
        <f t="shared" si="9"/>
        <v>0</v>
      </c>
      <c r="S56" s="60">
        <f t="shared" si="9"/>
        <v>0</v>
      </c>
      <c r="T56" s="60">
        <f t="shared" si="9"/>
        <v>14529.777741666665</v>
      </c>
      <c r="U56" s="60">
        <f t="shared" si="9"/>
        <v>159827.55515833333</v>
      </c>
    </row>
    <row r="57" spans="1:22" ht="15" customHeight="1" x14ac:dyDescent="0.2">
      <c r="A57" s="27"/>
      <c r="B57" s="116" t="s">
        <v>103</v>
      </c>
      <c r="C57" s="117"/>
      <c r="D57" s="118"/>
      <c r="E57" s="8"/>
      <c r="F57" s="8"/>
      <c r="G57" s="7"/>
      <c r="H57" s="59"/>
      <c r="I57" s="59"/>
      <c r="J57" s="73">
        <f>J44+J56</f>
        <v>218.9</v>
      </c>
      <c r="K57" s="60">
        <f>K56+K44</f>
        <v>272764.10679166665</v>
      </c>
      <c r="L57" s="60">
        <f t="shared" ref="L57:T57" si="10">L56+L44</f>
        <v>4424</v>
      </c>
      <c r="M57" s="60">
        <f t="shared" si="10"/>
        <v>4424</v>
      </c>
      <c r="N57" s="60">
        <f t="shared" si="10"/>
        <v>0</v>
      </c>
      <c r="O57" s="60">
        <f t="shared" si="10"/>
        <v>0</v>
      </c>
      <c r="P57" s="60">
        <f t="shared" si="10"/>
        <v>0</v>
      </c>
      <c r="Q57" s="60">
        <f t="shared" si="10"/>
        <v>0</v>
      </c>
      <c r="R57" s="60">
        <f t="shared" si="10"/>
        <v>0</v>
      </c>
      <c r="S57" s="60">
        <f t="shared" si="10"/>
        <v>0</v>
      </c>
      <c r="T57" s="60">
        <f t="shared" si="10"/>
        <v>27276.410679166664</v>
      </c>
      <c r="U57" s="60">
        <f>U44+U56</f>
        <v>308888.51747083338</v>
      </c>
      <c r="V57" s="111"/>
    </row>
    <row r="58" spans="1:22" ht="15" x14ac:dyDescent="0.2">
      <c r="A58" s="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2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mergeCells count="22">
    <mergeCell ref="M3:S3"/>
    <mergeCell ref="F22:F24"/>
    <mergeCell ref="K22:K24"/>
    <mergeCell ref="A22:A24"/>
    <mergeCell ref="L22:S22"/>
    <mergeCell ref="T22:T24"/>
    <mergeCell ref="B22:B24"/>
    <mergeCell ref="C22:C24"/>
    <mergeCell ref="D22:D24"/>
    <mergeCell ref="E22:E24"/>
    <mergeCell ref="B44:D44"/>
    <mergeCell ref="G22:G24"/>
    <mergeCell ref="H22:H24"/>
    <mergeCell ref="I22:I24"/>
    <mergeCell ref="J22:J24"/>
    <mergeCell ref="U22:U24"/>
    <mergeCell ref="L23:L24"/>
    <mergeCell ref="M23:M24"/>
    <mergeCell ref="N23:P23"/>
    <mergeCell ref="Q23:Q24"/>
    <mergeCell ref="R23:R24"/>
    <mergeCell ref="S23:S24"/>
  </mergeCells>
  <pageMargins left="0.7" right="0.7" top="0.75" bottom="0.75" header="0.3" footer="0.3"/>
  <pageSetup paperSize="9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topLeftCell="A55" zoomScale="60" zoomScaleNormal="60" workbookViewId="0">
      <selection activeCell="A70" sqref="A70:XFD73"/>
    </sheetView>
  </sheetViews>
  <sheetFormatPr defaultRowHeight="12.75" x14ac:dyDescent="0.2"/>
  <cols>
    <col min="1" max="1" width="4" customWidth="1"/>
    <col min="2" max="2" width="44.140625" customWidth="1"/>
    <col min="3" max="3" width="12.42578125" customWidth="1"/>
    <col min="4" max="4" width="31.7109375" customWidth="1"/>
    <col min="5" max="5" width="23.7109375" customWidth="1"/>
    <col min="6" max="6" width="11" customWidth="1"/>
    <col min="7" max="7" width="10.7109375" customWidth="1"/>
    <col min="8" max="8" width="15.7109375" customWidth="1"/>
    <col min="9" max="9" width="10" customWidth="1"/>
    <col min="10" max="10" width="8.5703125" customWidth="1"/>
    <col min="11" max="11" width="9.85546875" customWidth="1"/>
    <col min="14" max="14" width="8.5703125" customWidth="1"/>
    <col min="15" max="15" width="10" customWidth="1"/>
    <col min="16" max="16" width="10" bestFit="1" customWidth="1"/>
    <col min="17" max="17" width="25.28515625" customWidth="1"/>
    <col min="18" max="18" width="26.85546875" customWidth="1"/>
    <col min="19" max="19" width="15" customWidth="1"/>
    <col min="20" max="20" width="11" customWidth="1"/>
    <col min="21" max="21" width="13.5703125" customWidth="1"/>
    <col min="256" max="256" width="4" customWidth="1"/>
    <col min="257" max="257" width="20.140625" customWidth="1"/>
    <col min="258" max="258" width="22.8554687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20.140625" customWidth="1"/>
    <col min="514" max="514" width="22.8554687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20.140625" customWidth="1"/>
    <col min="770" max="770" width="22.8554687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20.140625" customWidth="1"/>
    <col min="1026" max="1026" width="22.8554687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20.140625" customWidth="1"/>
    <col min="1282" max="1282" width="22.8554687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20.140625" customWidth="1"/>
    <col min="1538" max="1538" width="22.8554687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20.140625" customWidth="1"/>
    <col min="1794" max="1794" width="22.8554687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20.140625" customWidth="1"/>
    <col min="2050" max="2050" width="22.8554687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20.140625" customWidth="1"/>
    <col min="2306" max="2306" width="22.8554687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20.140625" customWidth="1"/>
    <col min="2562" max="2562" width="22.8554687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20.140625" customWidth="1"/>
    <col min="2818" max="2818" width="22.8554687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20.140625" customWidth="1"/>
    <col min="3074" max="3074" width="22.8554687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20.140625" customWidth="1"/>
    <col min="3330" max="3330" width="22.8554687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20.140625" customWidth="1"/>
    <col min="3586" max="3586" width="22.8554687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20.140625" customWidth="1"/>
    <col min="3842" max="3842" width="22.8554687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20.140625" customWidth="1"/>
    <col min="4098" max="4098" width="22.8554687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20.140625" customWidth="1"/>
    <col min="4354" max="4354" width="22.8554687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20.140625" customWidth="1"/>
    <col min="4610" max="4610" width="22.8554687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20.140625" customWidth="1"/>
    <col min="4866" max="4866" width="22.8554687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20.140625" customWidth="1"/>
    <col min="5122" max="5122" width="22.8554687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20.140625" customWidth="1"/>
    <col min="5378" max="5378" width="22.8554687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20.140625" customWidth="1"/>
    <col min="5634" max="5634" width="22.8554687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20.140625" customWidth="1"/>
    <col min="5890" max="5890" width="22.8554687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20.140625" customWidth="1"/>
    <col min="6146" max="6146" width="22.8554687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20.140625" customWidth="1"/>
    <col min="6402" max="6402" width="22.8554687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20.140625" customWidth="1"/>
    <col min="6658" max="6658" width="22.8554687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20.140625" customWidth="1"/>
    <col min="6914" max="6914" width="22.8554687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20.140625" customWidth="1"/>
    <col min="7170" max="7170" width="22.8554687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20.140625" customWidth="1"/>
    <col min="7426" max="7426" width="22.8554687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20.140625" customWidth="1"/>
    <col min="7682" max="7682" width="22.8554687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20.140625" customWidth="1"/>
    <col min="7938" max="7938" width="22.8554687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20.140625" customWidth="1"/>
    <col min="8194" max="8194" width="22.8554687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20.140625" customWidth="1"/>
    <col min="8450" max="8450" width="22.8554687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20.140625" customWidth="1"/>
    <col min="8706" max="8706" width="22.8554687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20.140625" customWidth="1"/>
    <col min="8962" max="8962" width="22.8554687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20.140625" customWidth="1"/>
    <col min="9218" max="9218" width="22.8554687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20.140625" customWidth="1"/>
    <col min="9474" max="9474" width="22.8554687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20.140625" customWidth="1"/>
    <col min="9730" max="9730" width="22.8554687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20.140625" customWidth="1"/>
    <col min="9986" max="9986" width="22.8554687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20.140625" customWidth="1"/>
    <col min="10242" max="10242" width="22.8554687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20.140625" customWidth="1"/>
    <col min="10498" max="10498" width="22.8554687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20.140625" customWidth="1"/>
    <col min="10754" max="10754" width="22.8554687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20.140625" customWidth="1"/>
    <col min="11010" max="11010" width="22.8554687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20.140625" customWidth="1"/>
    <col min="11266" max="11266" width="22.8554687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20.140625" customWidth="1"/>
    <col min="11522" max="11522" width="22.8554687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20.140625" customWidth="1"/>
    <col min="11778" max="11778" width="22.8554687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20.140625" customWidth="1"/>
    <col min="12034" max="12034" width="22.8554687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20.140625" customWidth="1"/>
    <col min="12290" max="12290" width="22.8554687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20.140625" customWidth="1"/>
    <col min="12546" max="12546" width="22.8554687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20.140625" customWidth="1"/>
    <col min="12802" max="12802" width="22.8554687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20.140625" customWidth="1"/>
    <col min="13058" max="13058" width="22.8554687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20.140625" customWidth="1"/>
    <col min="13314" max="13314" width="22.8554687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20.140625" customWidth="1"/>
    <col min="13570" max="13570" width="22.8554687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20.140625" customWidth="1"/>
    <col min="13826" max="13826" width="22.8554687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20.140625" customWidth="1"/>
    <col min="14082" max="14082" width="22.8554687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20.140625" customWidth="1"/>
    <col min="14338" max="14338" width="22.8554687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20.140625" customWidth="1"/>
    <col min="14594" max="14594" width="22.8554687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20.140625" customWidth="1"/>
    <col min="14850" max="14850" width="22.8554687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20.140625" customWidth="1"/>
    <col min="15106" max="15106" width="22.8554687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20.140625" customWidth="1"/>
    <col min="15362" max="15362" width="22.8554687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20.140625" customWidth="1"/>
    <col min="15618" max="15618" width="22.8554687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20.140625" customWidth="1"/>
    <col min="15874" max="15874" width="22.8554687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20.140625" customWidth="1"/>
    <col min="16130" max="16130" width="22.8554687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4"/>
      <c r="C7" s="4"/>
      <c r="D7" s="4"/>
      <c r="E7" s="4"/>
      <c r="F7" s="4" t="s">
        <v>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4"/>
      <c r="C8" s="4"/>
      <c r="D8" s="4"/>
      <c r="E8" s="4"/>
      <c r="F8" s="5" t="s">
        <v>2</v>
      </c>
      <c r="G8" s="5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N10" s="4"/>
      <c r="O10" s="4"/>
      <c r="P10" s="4" t="s">
        <v>3</v>
      </c>
      <c r="Q10" s="4"/>
      <c r="R10" s="4"/>
      <c r="S10" s="4"/>
      <c r="T10" s="4"/>
      <c r="U10" s="4"/>
    </row>
    <row r="11" spans="1:21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4"/>
      <c r="O11" s="4"/>
      <c r="P11" s="4" t="s">
        <v>84</v>
      </c>
      <c r="Q11" s="4"/>
      <c r="R11" s="17"/>
      <c r="S11" s="17"/>
      <c r="T11" s="17"/>
      <c r="U11" s="4"/>
    </row>
    <row r="12" spans="1:21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113</v>
      </c>
      <c r="Q12" s="4"/>
      <c r="R12" s="4" t="s">
        <v>114</v>
      </c>
      <c r="S12" s="4"/>
      <c r="T12" s="4"/>
      <c r="U12" s="4"/>
    </row>
    <row r="13" spans="1:21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289</v>
      </c>
      <c r="Q13" s="4"/>
      <c r="R13" s="4"/>
      <c r="S13" s="4"/>
      <c r="T13" s="4"/>
      <c r="U13" s="4"/>
    </row>
    <row r="14" spans="1:21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116</v>
      </c>
      <c r="Q14" s="4"/>
      <c r="R14" s="4"/>
      <c r="S14" s="4">
        <v>49</v>
      </c>
      <c r="T14" s="4"/>
      <c r="U14" s="4"/>
    </row>
    <row r="15" spans="1:21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79</v>
      </c>
      <c r="Q15" s="4"/>
      <c r="R15" s="4">
        <v>49</v>
      </c>
      <c r="S15" s="4"/>
      <c r="T15" s="4"/>
      <c r="U15" s="4"/>
    </row>
    <row r="16" spans="1:21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117</v>
      </c>
      <c r="Q16" s="4"/>
      <c r="R16" s="4"/>
      <c r="S16" s="4"/>
      <c r="T16" s="4"/>
      <c r="U16" s="4"/>
    </row>
    <row r="17" spans="1:21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118</v>
      </c>
      <c r="Q17" s="4"/>
      <c r="R17" s="4">
        <v>440.4</v>
      </c>
      <c r="S17" s="4"/>
      <c r="T17" s="4"/>
      <c r="U17" s="4"/>
    </row>
    <row r="18" spans="1:21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46.5" customHeight="1" x14ac:dyDescent="0.2">
      <c r="A19" s="122" t="s">
        <v>0</v>
      </c>
      <c r="B19" s="122" t="s">
        <v>4</v>
      </c>
      <c r="C19" s="122" t="s">
        <v>5</v>
      </c>
      <c r="D19" s="147" t="s">
        <v>11</v>
      </c>
      <c r="E19" s="128" t="s">
        <v>6</v>
      </c>
      <c r="F19" s="122" t="s">
        <v>7</v>
      </c>
      <c r="G19" s="122" t="s">
        <v>26</v>
      </c>
      <c r="H19" s="122" t="s">
        <v>16</v>
      </c>
      <c r="I19" s="122" t="s">
        <v>21</v>
      </c>
      <c r="J19" s="122" t="s">
        <v>8</v>
      </c>
      <c r="K19" s="122" t="s">
        <v>17</v>
      </c>
      <c r="L19" s="131" t="s">
        <v>9</v>
      </c>
      <c r="M19" s="131"/>
      <c r="N19" s="131"/>
      <c r="O19" s="131"/>
      <c r="P19" s="131"/>
      <c r="Q19" s="131"/>
      <c r="R19" s="131"/>
      <c r="S19" s="131"/>
      <c r="T19" s="122" t="s">
        <v>27</v>
      </c>
      <c r="U19" s="122" t="s">
        <v>14</v>
      </c>
    </row>
    <row r="20" spans="1:21" ht="32.25" customHeight="1" x14ac:dyDescent="0.2">
      <c r="A20" s="123"/>
      <c r="B20" s="123"/>
      <c r="C20" s="123"/>
      <c r="D20" s="148"/>
      <c r="E20" s="129"/>
      <c r="F20" s="123"/>
      <c r="G20" s="123"/>
      <c r="H20" s="123"/>
      <c r="I20" s="123"/>
      <c r="J20" s="123"/>
      <c r="K20" s="123"/>
      <c r="L20" s="122" t="s">
        <v>12</v>
      </c>
      <c r="M20" s="122" t="s">
        <v>13</v>
      </c>
      <c r="N20" s="131" t="s">
        <v>15</v>
      </c>
      <c r="O20" s="131"/>
      <c r="P20" s="131"/>
      <c r="Q20" s="122" t="s">
        <v>30</v>
      </c>
      <c r="R20" s="122" t="s">
        <v>31</v>
      </c>
      <c r="S20" s="122" t="s">
        <v>25</v>
      </c>
      <c r="T20" s="123"/>
      <c r="U20" s="123"/>
    </row>
    <row r="21" spans="1:21" ht="30.75" customHeight="1" x14ac:dyDescent="0.2">
      <c r="A21" s="124"/>
      <c r="B21" s="123"/>
      <c r="C21" s="123"/>
      <c r="D21" s="149"/>
      <c r="E21" s="130"/>
      <c r="F21" s="124"/>
      <c r="G21" s="124"/>
      <c r="H21" s="124"/>
      <c r="I21" s="124"/>
      <c r="J21" s="124"/>
      <c r="K21" s="124"/>
      <c r="L21" s="124"/>
      <c r="M21" s="124"/>
      <c r="N21" s="6" t="s">
        <v>18</v>
      </c>
      <c r="O21" s="6" t="s">
        <v>24</v>
      </c>
      <c r="P21" s="6" t="s">
        <v>19</v>
      </c>
      <c r="Q21" s="124"/>
      <c r="R21" s="124"/>
      <c r="S21" s="124"/>
      <c r="T21" s="124"/>
      <c r="U21" s="124"/>
    </row>
    <row r="22" spans="1:21" ht="46.5" customHeight="1" x14ac:dyDescent="0.2">
      <c r="A22" s="10" t="s">
        <v>290</v>
      </c>
      <c r="B22" s="85" t="s">
        <v>228</v>
      </c>
      <c r="C22" s="50" t="s">
        <v>20</v>
      </c>
      <c r="D22" s="83" t="s">
        <v>60</v>
      </c>
      <c r="E22" s="86" t="s">
        <v>169</v>
      </c>
      <c r="F22" s="75" t="s">
        <v>170</v>
      </c>
      <c r="G22" s="14" t="s">
        <v>88</v>
      </c>
      <c r="H22" s="61">
        <f>5.31*17697</f>
        <v>93971.069999999992</v>
      </c>
      <c r="I22" s="61">
        <f>H22/72</f>
        <v>1305.1537499999999</v>
      </c>
      <c r="J22" s="14">
        <v>5.5</v>
      </c>
      <c r="K22" s="61">
        <f>I22*J22</f>
        <v>7178.3456249999999</v>
      </c>
      <c r="L22" s="61"/>
      <c r="M22" s="61"/>
      <c r="N22" s="61"/>
      <c r="O22" s="61"/>
      <c r="P22" s="61"/>
      <c r="Q22" s="61"/>
      <c r="R22" s="61"/>
      <c r="S22" s="61"/>
      <c r="T22" s="61">
        <f>K22*10%</f>
        <v>717.83456250000006</v>
      </c>
      <c r="U22" s="61">
        <f>K22+L22+M22+P22+Q22+R22+S22+T22</f>
        <v>7896.1801875000001</v>
      </c>
    </row>
    <row r="23" spans="1:21" ht="48" customHeight="1" x14ac:dyDescent="0.2">
      <c r="A23" s="10">
        <v>2</v>
      </c>
      <c r="B23" s="85" t="s">
        <v>291</v>
      </c>
      <c r="C23" s="50" t="s">
        <v>20</v>
      </c>
      <c r="D23" s="6" t="s">
        <v>44</v>
      </c>
      <c r="E23" s="50" t="s">
        <v>176</v>
      </c>
      <c r="F23" s="75" t="s">
        <v>102</v>
      </c>
      <c r="G23" s="14" t="s">
        <v>88</v>
      </c>
      <c r="H23" s="61">
        <f>4.84*17697</f>
        <v>85653.48</v>
      </c>
      <c r="I23" s="61">
        <f t="shared" ref="I23:I49" si="0">H23/72</f>
        <v>1189.6316666666667</v>
      </c>
      <c r="J23" s="14">
        <v>11</v>
      </c>
      <c r="K23" s="61">
        <f t="shared" ref="K23:K49" si="1">I23*J23</f>
        <v>13085.948333333334</v>
      </c>
      <c r="L23" s="61"/>
      <c r="M23" s="61"/>
      <c r="N23" s="61"/>
      <c r="O23" s="61"/>
      <c r="P23" s="61"/>
      <c r="Q23" s="61"/>
      <c r="R23" s="61"/>
      <c r="S23" s="61"/>
      <c r="T23" s="61">
        <f t="shared" ref="T23:T49" si="2">K23*10%</f>
        <v>1308.5948333333336</v>
      </c>
      <c r="U23" s="61">
        <f t="shared" ref="U23:U49" si="3">K23+L23+M23+P23+Q23+R23+S23+T23</f>
        <v>14394.543166666666</v>
      </c>
    </row>
    <row r="24" spans="1:21" ht="45.75" customHeight="1" x14ac:dyDescent="0.2">
      <c r="A24" s="10">
        <v>3</v>
      </c>
      <c r="B24" s="85" t="s">
        <v>292</v>
      </c>
      <c r="C24" s="50" t="s">
        <v>20</v>
      </c>
      <c r="D24" s="6" t="s">
        <v>65</v>
      </c>
      <c r="E24" s="50" t="s">
        <v>293</v>
      </c>
      <c r="F24" s="75" t="s">
        <v>294</v>
      </c>
      <c r="G24" s="14" t="s">
        <v>88</v>
      </c>
      <c r="H24" s="61">
        <f>5.31*17697</f>
        <v>93971.069999999992</v>
      </c>
      <c r="I24" s="61">
        <f t="shared" si="0"/>
        <v>1305.1537499999999</v>
      </c>
      <c r="J24" s="14">
        <v>7.7</v>
      </c>
      <c r="K24" s="61">
        <f t="shared" si="1"/>
        <v>10049.683875000001</v>
      </c>
      <c r="L24" s="61"/>
      <c r="M24" s="61"/>
      <c r="N24" s="61"/>
      <c r="O24" s="61"/>
      <c r="P24" s="61"/>
      <c r="Q24" s="61"/>
      <c r="R24" s="61"/>
      <c r="S24" s="61"/>
      <c r="T24" s="61">
        <f t="shared" si="2"/>
        <v>1004.9683875000001</v>
      </c>
      <c r="U24" s="61">
        <f t="shared" si="3"/>
        <v>11054.6522625</v>
      </c>
    </row>
    <row r="25" spans="1:21" ht="30" x14ac:dyDescent="0.2">
      <c r="A25" s="10">
        <v>4</v>
      </c>
      <c r="B25" s="85" t="s">
        <v>295</v>
      </c>
      <c r="C25" s="50" t="s">
        <v>20</v>
      </c>
      <c r="D25" s="50" t="s">
        <v>343</v>
      </c>
      <c r="E25" s="50" t="s">
        <v>344</v>
      </c>
      <c r="F25" s="75" t="s">
        <v>233</v>
      </c>
      <c r="G25" s="14" t="s">
        <v>88</v>
      </c>
      <c r="H25" s="58">
        <f>5.21*17697</f>
        <v>92201.37</v>
      </c>
      <c r="I25" s="61">
        <f t="shared" si="0"/>
        <v>1280.5745833333333</v>
      </c>
      <c r="J25" s="28">
        <v>13.2</v>
      </c>
      <c r="K25" s="61">
        <f t="shared" si="1"/>
        <v>16903.584499999997</v>
      </c>
      <c r="L25" s="58"/>
      <c r="M25" s="58"/>
      <c r="N25" s="58"/>
      <c r="O25" s="58"/>
      <c r="P25" s="58"/>
      <c r="Q25" s="58"/>
      <c r="R25" s="58"/>
      <c r="S25" s="58"/>
      <c r="T25" s="61">
        <f t="shared" si="2"/>
        <v>1690.3584499999997</v>
      </c>
      <c r="U25" s="61">
        <f t="shared" si="3"/>
        <v>18593.942949999997</v>
      </c>
    </row>
    <row r="26" spans="1:21" ht="47.25" customHeight="1" x14ac:dyDescent="0.2">
      <c r="A26" s="10">
        <v>5</v>
      </c>
      <c r="B26" s="85" t="s">
        <v>296</v>
      </c>
      <c r="C26" s="50" t="s">
        <v>20</v>
      </c>
      <c r="D26" s="83" t="s">
        <v>163</v>
      </c>
      <c r="E26" s="86" t="s">
        <v>96</v>
      </c>
      <c r="F26" s="75" t="s">
        <v>97</v>
      </c>
      <c r="G26" s="14" t="s">
        <v>88</v>
      </c>
      <c r="H26" s="58">
        <f>4.84*17697</f>
        <v>85653.48</v>
      </c>
      <c r="I26" s="61">
        <f t="shared" si="0"/>
        <v>1189.6316666666667</v>
      </c>
      <c r="J26" s="28">
        <v>8.8000000000000007</v>
      </c>
      <c r="K26" s="61">
        <f t="shared" si="1"/>
        <v>10468.758666666667</v>
      </c>
      <c r="L26" s="58"/>
      <c r="M26" s="58"/>
      <c r="N26" s="58"/>
      <c r="O26" s="58"/>
      <c r="P26" s="58"/>
      <c r="Q26" s="58"/>
      <c r="R26" s="58"/>
      <c r="S26" s="58"/>
      <c r="T26" s="61">
        <f t="shared" si="2"/>
        <v>1046.8758666666668</v>
      </c>
      <c r="U26" s="61">
        <f t="shared" si="3"/>
        <v>11515.634533333334</v>
      </c>
    </row>
    <row r="27" spans="1:21" ht="47.25" customHeight="1" x14ac:dyDescent="0.2">
      <c r="A27" s="10">
        <v>6</v>
      </c>
      <c r="B27" s="85" t="s">
        <v>178</v>
      </c>
      <c r="C27" s="50" t="s">
        <v>20</v>
      </c>
      <c r="D27" s="6" t="s">
        <v>179</v>
      </c>
      <c r="E27" s="50" t="s">
        <v>180</v>
      </c>
      <c r="F27" s="75" t="s">
        <v>181</v>
      </c>
      <c r="G27" s="14" t="s">
        <v>88</v>
      </c>
      <c r="H27" s="58">
        <f>5.21*17697</f>
        <v>92201.37</v>
      </c>
      <c r="I27" s="61">
        <f t="shared" si="0"/>
        <v>1280.5745833333333</v>
      </c>
      <c r="J27" s="28">
        <v>8.8000000000000007</v>
      </c>
      <c r="K27" s="61">
        <f t="shared" si="1"/>
        <v>11269.056333333334</v>
      </c>
      <c r="L27" s="58"/>
      <c r="M27" s="58"/>
      <c r="N27" s="58"/>
      <c r="O27" s="58"/>
      <c r="P27" s="58"/>
      <c r="Q27" s="58"/>
      <c r="R27" s="58"/>
      <c r="S27" s="58"/>
      <c r="T27" s="61">
        <f t="shared" si="2"/>
        <v>1126.9056333333335</v>
      </c>
      <c r="U27" s="61">
        <f t="shared" si="3"/>
        <v>12395.961966666668</v>
      </c>
    </row>
    <row r="28" spans="1:21" ht="46.5" customHeight="1" x14ac:dyDescent="0.2">
      <c r="A28" s="10">
        <v>7</v>
      </c>
      <c r="B28" s="50" t="s">
        <v>171</v>
      </c>
      <c r="C28" s="50" t="s">
        <v>20</v>
      </c>
      <c r="D28" s="83" t="s">
        <v>44</v>
      </c>
      <c r="E28" s="86" t="s">
        <v>45</v>
      </c>
      <c r="F28" s="75" t="s">
        <v>264</v>
      </c>
      <c r="G28" s="14" t="s">
        <v>88</v>
      </c>
      <c r="H28" s="58">
        <f>4.84*17697</f>
        <v>85653.48</v>
      </c>
      <c r="I28" s="61">
        <f t="shared" si="0"/>
        <v>1189.6316666666667</v>
      </c>
      <c r="J28" s="28">
        <v>4</v>
      </c>
      <c r="K28" s="61">
        <f t="shared" si="1"/>
        <v>4758.5266666666666</v>
      </c>
      <c r="L28" s="58"/>
      <c r="M28" s="58"/>
      <c r="N28" s="58"/>
      <c r="O28" s="58"/>
      <c r="P28" s="58"/>
      <c r="Q28" s="58"/>
      <c r="R28" s="58"/>
      <c r="S28" s="58"/>
      <c r="T28" s="61">
        <f t="shared" si="2"/>
        <v>475.85266666666666</v>
      </c>
      <c r="U28" s="61">
        <f t="shared" si="3"/>
        <v>5234.3793333333333</v>
      </c>
    </row>
    <row r="29" spans="1:21" ht="37.15" customHeight="1" x14ac:dyDescent="0.2">
      <c r="A29" s="10">
        <v>8</v>
      </c>
      <c r="B29" s="85" t="s">
        <v>297</v>
      </c>
      <c r="C29" s="50" t="s">
        <v>20</v>
      </c>
      <c r="D29" s="6" t="s">
        <v>163</v>
      </c>
      <c r="E29" s="50" t="s">
        <v>164</v>
      </c>
      <c r="F29" s="75" t="s">
        <v>133</v>
      </c>
      <c r="G29" s="14" t="s">
        <v>88</v>
      </c>
      <c r="H29" s="58">
        <f>5.21*17697</f>
        <v>92201.37</v>
      </c>
      <c r="I29" s="61">
        <f t="shared" si="0"/>
        <v>1280.5745833333333</v>
      </c>
      <c r="J29" s="28">
        <v>4.4000000000000004</v>
      </c>
      <c r="K29" s="61">
        <f t="shared" si="1"/>
        <v>5634.5281666666669</v>
      </c>
      <c r="L29" s="58"/>
      <c r="M29" s="58">
        <v>4424</v>
      </c>
      <c r="N29" s="58"/>
      <c r="O29" s="58"/>
      <c r="P29" s="58"/>
      <c r="Q29" s="58"/>
      <c r="R29" s="58"/>
      <c r="S29" s="58"/>
      <c r="T29" s="61">
        <f t="shared" si="2"/>
        <v>563.45281666666676</v>
      </c>
      <c r="U29" s="61">
        <f t="shared" si="3"/>
        <v>10621.980983333333</v>
      </c>
    </row>
    <row r="30" spans="1:21" ht="94.15" customHeight="1" x14ac:dyDescent="0.2">
      <c r="A30" s="10">
        <v>9</v>
      </c>
      <c r="B30" s="85" t="s">
        <v>298</v>
      </c>
      <c r="C30" s="50" t="s">
        <v>20</v>
      </c>
      <c r="D30" s="83" t="s">
        <v>33</v>
      </c>
      <c r="E30" s="86" t="s">
        <v>202</v>
      </c>
      <c r="F30" s="75" t="s">
        <v>203</v>
      </c>
      <c r="G30" s="14" t="s">
        <v>88</v>
      </c>
      <c r="H30" s="58">
        <f>4.93*17697</f>
        <v>87246.209999999992</v>
      </c>
      <c r="I30" s="61">
        <f t="shared" si="0"/>
        <v>1211.7529166666666</v>
      </c>
      <c r="J30" s="28">
        <v>22</v>
      </c>
      <c r="K30" s="61">
        <f t="shared" si="1"/>
        <v>26658.564166666663</v>
      </c>
      <c r="L30" s="58"/>
      <c r="M30" s="58"/>
      <c r="N30" s="58"/>
      <c r="O30" s="58"/>
      <c r="P30" s="58"/>
      <c r="Q30" s="58"/>
      <c r="R30" s="58"/>
      <c r="S30" s="58"/>
      <c r="T30" s="61">
        <f t="shared" si="2"/>
        <v>2665.8564166666665</v>
      </c>
      <c r="U30" s="61">
        <f t="shared" si="3"/>
        <v>29324.420583333329</v>
      </c>
    </row>
    <row r="31" spans="1:21" ht="48.6" customHeight="1" x14ac:dyDescent="0.2">
      <c r="A31" s="10">
        <v>10</v>
      </c>
      <c r="B31" s="85" t="s">
        <v>299</v>
      </c>
      <c r="C31" s="50" t="s">
        <v>20</v>
      </c>
      <c r="D31" s="6" t="s">
        <v>33</v>
      </c>
      <c r="E31" s="50" t="s">
        <v>183</v>
      </c>
      <c r="F31" s="75" t="s">
        <v>307</v>
      </c>
      <c r="G31" s="14" t="s">
        <v>88</v>
      </c>
      <c r="H31" s="58">
        <f>4.75*17697</f>
        <v>84060.75</v>
      </c>
      <c r="I31" s="61">
        <f t="shared" si="0"/>
        <v>1167.5104166666667</v>
      </c>
      <c r="J31" s="28">
        <v>6.6</v>
      </c>
      <c r="K31" s="61">
        <f t="shared" si="1"/>
        <v>7705.5687500000004</v>
      </c>
      <c r="L31" s="58"/>
      <c r="M31" s="58"/>
      <c r="N31" s="58"/>
      <c r="O31" s="58"/>
      <c r="P31" s="58"/>
      <c r="Q31" s="58"/>
      <c r="R31" s="58"/>
      <c r="S31" s="58"/>
      <c r="T31" s="61">
        <f t="shared" si="2"/>
        <v>770.5568750000001</v>
      </c>
      <c r="U31" s="61">
        <f t="shared" si="3"/>
        <v>8476.1256250000006</v>
      </c>
    </row>
    <row r="32" spans="1:21" ht="32.25" customHeight="1" x14ac:dyDescent="0.2">
      <c r="A32" s="10">
        <v>11</v>
      </c>
      <c r="B32" s="85" t="s">
        <v>271</v>
      </c>
      <c r="C32" s="50" t="s">
        <v>20</v>
      </c>
      <c r="D32" s="83" t="s">
        <v>33</v>
      </c>
      <c r="E32" s="86" t="s">
        <v>43</v>
      </c>
      <c r="F32" s="75" t="s">
        <v>185</v>
      </c>
      <c r="G32" s="14" t="s">
        <v>88</v>
      </c>
      <c r="H32" s="58">
        <f>5.03*17697</f>
        <v>89015.91</v>
      </c>
      <c r="I32" s="61">
        <f t="shared" si="0"/>
        <v>1236.3320833333335</v>
      </c>
      <c r="J32" s="28">
        <v>3.3</v>
      </c>
      <c r="K32" s="61">
        <f t="shared" si="1"/>
        <v>4079.8958750000002</v>
      </c>
      <c r="L32" s="58"/>
      <c r="M32" s="58"/>
      <c r="N32" s="58"/>
      <c r="O32" s="58"/>
      <c r="P32" s="58"/>
      <c r="Q32" s="58"/>
      <c r="R32" s="58"/>
      <c r="S32" s="58"/>
      <c r="T32" s="61">
        <f t="shared" si="2"/>
        <v>407.98958750000003</v>
      </c>
      <c r="U32" s="61">
        <f t="shared" si="3"/>
        <v>4487.8854625000004</v>
      </c>
    </row>
    <row r="33" spans="1:21" ht="46.5" customHeight="1" x14ac:dyDescent="0.2">
      <c r="A33" s="10">
        <v>12</v>
      </c>
      <c r="B33" s="85" t="s">
        <v>300</v>
      </c>
      <c r="C33" s="50" t="s">
        <v>20</v>
      </c>
      <c r="D33" s="6" t="s">
        <v>41</v>
      </c>
      <c r="E33" s="50" t="s">
        <v>42</v>
      </c>
      <c r="F33" s="75" t="s">
        <v>187</v>
      </c>
      <c r="G33" s="14" t="s">
        <v>88</v>
      </c>
      <c r="H33" s="58">
        <f>4.66*17697</f>
        <v>82468.02</v>
      </c>
      <c r="I33" s="61">
        <f t="shared" si="0"/>
        <v>1145.3891666666668</v>
      </c>
      <c r="J33" s="28">
        <v>15.4</v>
      </c>
      <c r="K33" s="61">
        <f t="shared" si="1"/>
        <v>17638.993166666671</v>
      </c>
      <c r="L33" s="58"/>
      <c r="M33" s="58"/>
      <c r="N33" s="58"/>
      <c r="O33" s="58"/>
      <c r="P33" s="58"/>
      <c r="Q33" s="58"/>
      <c r="R33" s="58"/>
      <c r="S33" s="58"/>
      <c r="T33" s="61">
        <f t="shared" si="2"/>
        <v>1763.8993166666671</v>
      </c>
      <c r="U33" s="61">
        <f t="shared" si="3"/>
        <v>19402.892483333337</v>
      </c>
    </row>
    <row r="34" spans="1:21" ht="32.25" customHeight="1" x14ac:dyDescent="0.2">
      <c r="A34" s="10">
        <v>13</v>
      </c>
      <c r="B34" s="85" t="s">
        <v>266</v>
      </c>
      <c r="C34" s="50" t="s">
        <v>20</v>
      </c>
      <c r="D34" s="83" t="s">
        <v>60</v>
      </c>
      <c r="E34" s="86" t="s">
        <v>267</v>
      </c>
      <c r="F34" s="75" t="s">
        <v>63</v>
      </c>
      <c r="G34" s="14" t="s">
        <v>88</v>
      </c>
      <c r="H34" s="58">
        <f>5.31*17697</f>
        <v>93971.069999999992</v>
      </c>
      <c r="I34" s="61">
        <f t="shared" si="0"/>
        <v>1305.1537499999999</v>
      </c>
      <c r="J34" s="28">
        <v>2.2000000000000002</v>
      </c>
      <c r="K34" s="61">
        <f t="shared" si="1"/>
        <v>2871.3382500000002</v>
      </c>
      <c r="L34" s="58"/>
      <c r="M34" s="58"/>
      <c r="N34" s="58"/>
      <c r="O34" s="58"/>
      <c r="P34" s="58"/>
      <c r="Q34" s="58"/>
      <c r="R34" s="58"/>
      <c r="S34" s="58"/>
      <c r="T34" s="61">
        <f t="shared" si="2"/>
        <v>287.13382500000006</v>
      </c>
      <c r="U34" s="61">
        <f t="shared" si="3"/>
        <v>3158.4720750000001</v>
      </c>
    </row>
    <row r="35" spans="1:21" ht="40.9" customHeight="1" x14ac:dyDescent="0.2">
      <c r="A35" s="10">
        <v>14</v>
      </c>
      <c r="B35" s="85" t="s">
        <v>204</v>
      </c>
      <c r="C35" s="50" t="s">
        <v>20</v>
      </c>
      <c r="D35" s="6" t="s">
        <v>60</v>
      </c>
      <c r="E35" s="50" t="s">
        <v>205</v>
      </c>
      <c r="F35" s="75" t="s">
        <v>62</v>
      </c>
      <c r="G35" s="14" t="s">
        <v>88</v>
      </c>
      <c r="H35" s="58">
        <f>5.21*17697</f>
        <v>92201.37</v>
      </c>
      <c r="I35" s="61">
        <f t="shared" si="0"/>
        <v>1280.5745833333333</v>
      </c>
      <c r="J35" s="28">
        <v>12.3</v>
      </c>
      <c r="K35" s="61">
        <f t="shared" si="1"/>
        <v>15751.067375000001</v>
      </c>
      <c r="L35" s="58"/>
      <c r="M35" s="58"/>
      <c r="N35" s="58"/>
      <c r="O35" s="58"/>
      <c r="P35" s="58"/>
      <c r="Q35" s="58"/>
      <c r="R35" s="58"/>
      <c r="S35" s="58"/>
      <c r="T35" s="61">
        <f t="shared" si="2"/>
        <v>1575.1067375000002</v>
      </c>
      <c r="U35" s="61">
        <f t="shared" si="3"/>
        <v>17326.174112500001</v>
      </c>
    </row>
    <row r="36" spans="1:21" ht="48" customHeight="1" x14ac:dyDescent="0.2">
      <c r="A36" s="10">
        <v>15</v>
      </c>
      <c r="B36" s="85" t="s">
        <v>301</v>
      </c>
      <c r="C36" s="50" t="s">
        <v>20</v>
      </c>
      <c r="D36" s="6" t="s">
        <v>269</v>
      </c>
      <c r="E36" s="50" t="s">
        <v>270</v>
      </c>
      <c r="F36" s="75" t="s">
        <v>161</v>
      </c>
      <c r="G36" s="14" t="s">
        <v>88</v>
      </c>
      <c r="H36" s="58">
        <f>4.4*17697</f>
        <v>77866.8</v>
      </c>
      <c r="I36" s="61">
        <f t="shared" si="0"/>
        <v>1081.4833333333333</v>
      </c>
      <c r="J36" s="28">
        <v>8.8000000000000007</v>
      </c>
      <c r="K36" s="61">
        <f t="shared" si="1"/>
        <v>9517.0533333333351</v>
      </c>
      <c r="L36" s="58"/>
      <c r="M36" s="58"/>
      <c r="N36" s="58"/>
      <c r="O36" s="58"/>
      <c r="P36" s="58"/>
      <c r="Q36" s="58"/>
      <c r="R36" s="58"/>
      <c r="S36" s="58"/>
      <c r="T36" s="61">
        <f t="shared" si="2"/>
        <v>951.70533333333356</v>
      </c>
      <c r="U36" s="61">
        <f t="shared" si="3"/>
        <v>10468.758666666668</v>
      </c>
    </row>
    <row r="37" spans="1:21" ht="36.75" customHeight="1" x14ac:dyDescent="0.2">
      <c r="A37" s="10">
        <v>16</v>
      </c>
      <c r="B37" s="85" t="s">
        <v>302</v>
      </c>
      <c r="C37" s="50" t="s">
        <v>20</v>
      </c>
      <c r="D37" s="6" t="s">
        <v>32</v>
      </c>
      <c r="E37" s="50" t="s">
        <v>126</v>
      </c>
      <c r="F37" s="75" t="s">
        <v>127</v>
      </c>
      <c r="G37" s="14" t="s">
        <v>88</v>
      </c>
      <c r="H37" s="58">
        <f>5.31*17697</f>
        <v>93971.069999999992</v>
      </c>
      <c r="I37" s="61">
        <f t="shared" si="0"/>
        <v>1305.1537499999999</v>
      </c>
      <c r="J37" s="28">
        <v>3.3</v>
      </c>
      <c r="K37" s="61">
        <f t="shared" si="1"/>
        <v>4307.0073749999992</v>
      </c>
      <c r="L37" s="58"/>
      <c r="M37" s="58"/>
      <c r="N37" s="58"/>
      <c r="O37" s="58"/>
      <c r="P37" s="58"/>
      <c r="Q37" s="58"/>
      <c r="R37" s="58"/>
      <c r="S37" s="58"/>
      <c r="T37" s="61">
        <f t="shared" si="2"/>
        <v>430.70073749999995</v>
      </c>
      <c r="U37" s="61">
        <f t="shared" si="3"/>
        <v>4737.7081124999995</v>
      </c>
    </row>
    <row r="38" spans="1:21" ht="47.25" customHeight="1" x14ac:dyDescent="0.2">
      <c r="A38" s="10">
        <v>17</v>
      </c>
      <c r="B38" s="85" t="s">
        <v>207</v>
      </c>
      <c r="C38" s="50" t="s">
        <v>20</v>
      </c>
      <c r="D38" s="83" t="s">
        <v>34</v>
      </c>
      <c r="E38" s="86" t="s">
        <v>35</v>
      </c>
      <c r="F38" s="75" t="s">
        <v>47</v>
      </c>
      <c r="G38" s="14" t="s">
        <v>88</v>
      </c>
      <c r="H38" s="58">
        <f>4.57*17697</f>
        <v>80875.290000000008</v>
      </c>
      <c r="I38" s="61">
        <f t="shared" si="0"/>
        <v>1123.2679166666667</v>
      </c>
      <c r="J38" s="28">
        <v>8.8000000000000007</v>
      </c>
      <c r="K38" s="61">
        <f t="shared" si="1"/>
        <v>9884.7576666666682</v>
      </c>
      <c r="L38" s="58"/>
      <c r="M38" s="58"/>
      <c r="N38" s="58"/>
      <c r="O38" s="58"/>
      <c r="P38" s="58"/>
      <c r="Q38" s="58"/>
      <c r="R38" s="58"/>
      <c r="S38" s="58"/>
      <c r="T38" s="61">
        <f t="shared" si="2"/>
        <v>988.47576666666691</v>
      </c>
      <c r="U38" s="61">
        <f t="shared" si="3"/>
        <v>10873.233433333335</v>
      </c>
    </row>
    <row r="39" spans="1:21" ht="48" customHeight="1" x14ac:dyDescent="0.2">
      <c r="A39" s="10">
        <v>18</v>
      </c>
      <c r="B39" s="85" t="s">
        <v>303</v>
      </c>
      <c r="C39" s="50" t="s">
        <v>20</v>
      </c>
      <c r="D39" s="6" t="s">
        <v>130</v>
      </c>
      <c r="E39" s="50" t="s">
        <v>209</v>
      </c>
      <c r="F39" s="75" t="s">
        <v>210</v>
      </c>
      <c r="G39" s="14" t="s">
        <v>88</v>
      </c>
      <c r="H39" s="58">
        <f>5.03*17697</f>
        <v>89015.91</v>
      </c>
      <c r="I39" s="61">
        <f t="shared" si="0"/>
        <v>1236.3320833333335</v>
      </c>
      <c r="J39" s="28">
        <v>13.2</v>
      </c>
      <c r="K39" s="61">
        <f t="shared" si="1"/>
        <v>16319.583500000001</v>
      </c>
      <c r="L39" s="58"/>
      <c r="M39" s="58"/>
      <c r="N39" s="58"/>
      <c r="O39" s="58"/>
      <c r="P39" s="58"/>
      <c r="Q39" s="58"/>
      <c r="R39" s="58"/>
      <c r="S39" s="58"/>
      <c r="T39" s="61">
        <f t="shared" si="2"/>
        <v>1631.9583500000001</v>
      </c>
      <c r="U39" s="61">
        <f t="shared" si="3"/>
        <v>17951.541850000001</v>
      </c>
    </row>
    <row r="40" spans="1:21" ht="32.25" customHeight="1" x14ac:dyDescent="0.2">
      <c r="A40" s="10">
        <v>19</v>
      </c>
      <c r="B40" s="85" t="s">
        <v>235</v>
      </c>
      <c r="C40" s="50" t="s">
        <v>20</v>
      </c>
      <c r="D40" s="83" t="s">
        <v>72</v>
      </c>
      <c r="E40" s="86" t="s">
        <v>73</v>
      </c>
      <c r="F40" s="75" t="s">
        <v>213</v>
      </c>
      <c r="G40" s="14" t="s">
        <v>88</v>
      </c>
      <c r="H40" s="58">
        <f>5.03*17697</f>
        <v>89015.91</v>
      </c>
      <c r="I40" s="61">
        <f t="shared" si="0"/>
        <v>1236.3320833333335</v>
      </c>
      <c r="J40" s="28">
        <v>6.6</v>
      </c>
      <c r="K40" s="61">
        <f t="shared" si="1"/>
        <v>8159.7917500000003</v>
      </c>
      <c r="L40" s="58"/>
      <c r="M40" s="58"/>
      <c r="N40" s="58"/>
      <c r="O40" s="58"/>
      <c r="P40" s="58"/>
      <c r="Q40" s="58"/>
      <c r="R40" s="58"/>
      <c r="S40" s="58"/>
      <c r="T40" s="61">
        <f t="shared" si="2"/>
        <v>815.97917500000005</v>
      </c>
      <c r="U40" s="61">
        <f t="shared" si="3"/>
        <v>8975.7709250000007</v>
      </c>
    </row>
    <row r="41" spans="1:21" ht="30" x14ac:dyDescent="0.2">
      <c r="A41" s="10">
        <v>20</v>
      </c>
      <c r="B41" s="85" t="s">
        <v>304</v>
      </c>
      <c r="C41" s="50" t="s">
        <v>20</v>
      </c>
      <c r="D41" s="6" t="s">
        <v>276</v>
      </c>
      <c r="E41" s="50" t="s">
        <v>277</v>
      </c>
      <c r="F41" s="75" t="s">
        <v>102</v>
      </c>
      <c r="G41" s="14" t="s">
        <v>88</v>
      </c>
      <c r="H41" s="58">
        <f>4.84*17697</f>
        <v>85653.48</v>
      </c>
      <c r="I41" s="61">
        <f t="shared" si="0"/>
        <v>1189.6316666666667</v>
      </c>
      <c r="J41" s="28">
        <v>2.2000000000000002</v>
      </c>
      <c r="K41" s="61">
        <f t="shared" si="1"/>
        <v>2617.1896666666667</v>
      </c>
      <c r="L41" s="58"/>
      <c r="M41" s="58"/>
      <c r="N41" s="58"/>
      <c r="O41" s="58"/>
      <c r="P41" s="58"/>
      <c r="Q41" s="58"/>
      <c r="R41" s="58"/>
      <c r="S41" s="58"/>
      <c r="T41" s="61">
        <f t="shared" si="2"/>
        <v>261.71896666666669</v>
      </c>
      <c r="U41" s="61">
        <f t="shared" si="3"/>
        <v>2878.9086333333335</v>
      </c>
    </row>
    <row r="42" spans="1:21" ht="30" x14ac:dyDescent="0.2">
      <c r="A42" s="10">
        <v>21</v>
      </c>
      <c r="B42" s="85" t="s">
        <v>144</v>
      </c>
      <c r="C42" s="50" t="s">
        <v>20</v>
      </c>
      <c r="D42" s="83" t="s">
        <v>145</v>
      </c>
      <c r="E42" s="86" t="s">
        <v>146</v>
      </c>
      <c r="F42" s="75" t="s">
        <v>147</v>
      </c>
      <c r="G42" s="14" t="s">
        <v>88</v>
      </c>
      <c r="H42" s="58">
        <f>5.31*17697</f>
        <v>93971.069999999992</v>
      </c>
      <c r="I42" s="61">
        <f t="shared" si="0"/>
        <v>1305.1537499999999</v>
      </c>
      <c r="J42" s="28">
        <v>6.6</v>
      </c>
      <c r="K42" s="61">
        <f t="shared" si="1"/>
        <v>8614.0147499999985</v>
      </c>
      <c r="L42" s="58"/>
      <c r="M42" s="58"/>
      <c r="N42" s="58"/>
      <c r="O42" s="58"/>
      <c r="P42" s="58"/>
      <c r="Q42" s="58"/>
      <c r="R42" s="58"/>
      <c r="S42" s="58"/>
      <c r="T42" s="61">
        <f t="shared" si="2"/>
        <v>861.40147499999989</v>
      </c>
      <c r="U42" s="61">
        <f t="shared" si="3"/>
        <v>9475.416224999999</v>
      </c>
    </row>
    <row r="43" spans="1:21" ht="45" x14ac:dyDescent="0.2">
      <c r="A43" s="10">
        <v>22</v>
      </c>
      <c r="B43" s="85" t="s">
        <v>148</v>
      </c>
      <c r="C43" s="50" t="s">
        <v>20</v>
      </c>
      <c r="D43" s="6" t="s">
        <v>74</v>
      </c>
      <c r="E43" s="50" t="s">
        <v>75</v>
      </c>
      <c r="F43" s="75" t="s">
        <v>149</v>
      </c>
      <c r="G43" s="14" t="s">
        <v>88</v>
      </c>
      <c r="H43" s="58">
        <f>5.31*17697</f>
        <v>93971.069999999992</v>
      </c>
      <c r="I43" s="61">
        <f t="shared" si="0"/>
        <v>1305.1537499999999</v>
      </c>
      <c r="J43" s="28">
        <v>5.5</v>
      </c>
      <c r="K43" s="61">
        <f t="shared" si="1"/>
        <v>7178.3456249999999</v>
      </c>
      <c r="L43" s="58"/>
      <c r="M43" s="58"/>
      <c r="N43" s="58"/>
      <c r="O43" s="58"/>
      <c r="P43" s="58"/>
      <c r="Q43" s="58"/>
      <c r="R43" s="58"/>
      <c r="S43" s="58"/>
      <c r="T43" s="61">
        <f t="shared" si="2"/>
        <v>717.83456250000006</v>
      </c>
      <c r="U43" s="61">
        <f t="shared" si="3"/>
        <v>7896.1801875000001</v>
      </c>
    </row>
    <row r="44" spans="1:21" ht="30" x14ac:dyDescent="0.2">
      <c r="A44" s="10">
        <v>23</v>
      </c>
      <c r="B44" s="85" t="s">
        <v>305</v>
      </c>
      <c r="C44" s="50" t="s">
        <v>20</v>
      </c>
      <c r="D44" s="6" t="s">
        <v>151</v>
      </c>
      <c r="E44" s="88" t="s">
        <v>152</v>
      </c>
      <c r="F44" s="75" t="s">
        <v>153</v>
      </c>
      <c r="G44" s="14" t="s">
        <v>88</v>
      </c>
      <c r="H44" s="58">
        <f>5.12*17697</f>
        <v>90608.639999999999</v>
      </c>
      <c r="I44" s="61">
        <f t="shared" si="0"/>
        <v>1258.4533333333334</v>
      </c>
      <c r="J44" s="28">
        <v>4.4000000000000004</v>
      </c>
      <c r="K44" s="61">
        <f t="shared" si="1"/>
        <v>5537.1946666666672</v>
      </c>
      <c r="L44" s="58"/>
      <c r="M44" s="58"/>
      <c r="N44" s="58"/>
      <c r="O44" s="58"/>
      <c r="P44" s="58"/>
      <c r="Q44" s="58"/>
      <c r="R44" s="58"/>
      <c r="S44" s="58"/>
      <c r="T44" s="61">
        <f t="shared" si="2"/>
        <v>553.71946666666679</v>
      </c>
      <c r="U44" s="61">
        <f t="shared" si="3"/>
        <v>6090.9141333333337</v>
      </c>
    </row>
    <row r="45" spans="1:21" ht="47.25" customHeight="1" x14ac:dyDescent="0.2">
      <c r="A45" s="10">
        <v>24</v>
      </c>
      <c r="B45" s="85" t="s">
        <v>279</v>
      </c>
      <c r="C45" s="50" t="s">
        <v>20</v>
      </c>
      <c r="D45" s="6" t="s">
        <v>159</v>
      </c>
      <c r="E45" s="50" t="s">
        <v>160</v>
      </c>
      <c r="F45" s="75" t="s">
        <v>161</v>
      </c>
      <c r="G45" s="14" t="s">
        <v>88</v>
      </c>
      <c r="H45" s="58">
        <f>4.4*17697</f>
        <v>77866.8</v>
      </c>
      <c r="I45" s="61">
        <f t="shared" si="0"/>
        <v>1081.4833333333333</v>
      </c>
      <c r="J45" s="28">
        <v>4.5999999999999996</v>
      </c>
      <c r="K45" s="61">
        <f t="shared" si="1"/>
        <v>4974.8233333333328</v>
      </c>
      <c r="L45" s="58"/>
      <c r="M45" s="58"/>
      <c r="N45" s="58"/>
      <c r="O45" s="58"/>
      <c r="P45" s="58"/>
      <c r="Q45" s="58"/>
      <c r="R45" s="58"/>
      <c r="S45" s="58"/>
      <c r="T45" s="61">
        <f t="shared" si="2"/>
        <v>497.48233333333332</v>
      </c>
      <c r="U45" s="61">
        <f t="shared" si="3"/>
        <v>5472.3056666666662</v>
      </c>
    </row>
    <row r="46" spans="1:21" ht="45" x14ac:dyDescent="0.2">
      <c r="A46" s="10">
        <v>25</v>
      </c>
      <c r="B46" s="85" t="s">
        <v>121</v>
      </c>
      <c r="C46" s="50" t="s">
        <v>20</v>
      </c>
      <c r="D46" s="83" t="s">
        <v>122</v>
      </c>
      <c r="E46" s="86" t="s">
        <v>54</v>
      </c>
      <c r="F46" s="75" t="s">
        <v>55</v>
      </c>
      <c r="G46" s="14" t="s">
        <v>88</v>
      </c>
      <c r="H46" s="58">
        <f>4.75*17697</f>
        <v>84060.75</v>
      </c>
      <c r="I46" s="61">
        <f t="shared" si="0"/>
        <v>1167.5104166666667</v>
      </c>
      <c r="J46" s="28"/>
      <c r="K46" s="61">
        <f t="shared" si="1"/>
        <v>0</v>
      </c>
      <c r="L46" s="58">
        <v>4424</v>
      </c>
      <c r="M46" s="58">
        <v>4424</v>
      </c>
      <c r="N46" s="58"/>
      <c r="O46" s="58"/>
      <c r="P46" s="58"/>
      <c r="Q46" s="58"/>
      <c r="R46" s="58"/>
      <c r="S46" s="58"/>
      <c r="T46" s="61">
        <f t="shared" si="2"/>
        <v>0</v>
      </c>
      <c r="U46" s="61">
        <f t="shared" si="3"/>
        <v>8848</v>
      </c>
    </row>
    <row r="47" spans="1:21" ht="45" x14ac:dyDescent="0.2">
      <c r="A47" s="10">
        <v>26</v>
      </c>
      <c r="B47" s="85" t="s">
        <v>154</v>
      </c>
      <c r="C47" s="50" t="s">
        <v>20</v>
      </c>
      <c r="D47" s="6" t="s">
        <v>155</v>
      </c>
      <c r="E47" s="50" t="s">
        <v>156</v>
      </c>
      <c r="F47" s="75" t="s">
        <v>157</v>
      </c>
      <c r="G47" s="14" t="s">
        <v>88</v>
      </c>
      <c r="H47" s="58">
        <f>5.31*17697</f>
        <v>93971.069999999992</v>
      </c>
      <c r="I47" s="61">
        <f t="shared" si="0"/>
        <v>1305.1537499999999</v>
      </c>
      <c r="J47" s="28"/>
      <c r="K47" s="61">
        <f t="shared" si="1"/>
        <v>0</v>
      </c>
      <c r="L47" s="58">
        <v>4424</v>
      </c>
      <c r="M47" s="58">
        <v>4424</v>
      </c>
      <c r="N47" s="58"/>
      <c r="O47" s="58"/>
      <c r="P47" s="58"/>
      <c r="Q47" s="58"/>
      <c r="R47" s="58"/>
      <c r="S47" s="58"/>
      <c r="T47" s="61">
        <f t="shared" si="2"/>
        <v>0</v>
      </c>
      <c r="U47" s="61">
        <f t="shared" si="3"/>
        <v>8848</v>
      </c>
    </row>
    <row r="48" spans="1:21" ht="15" x14ac:dyDescent="0.2">
      <c r="A48" s="10">
        <v>27</v>
      </c>
      <c r="B48" s="87" t="s">
        <v>306</v>
      </c>
      <c r="C48" s="84" t="s">
        <v>20</v>
      </c>
      <c r="D48" s="6"/>
      <c r="E48" s="50"/>
      <c r="F48" s="75" t="s">
        <v>85</v>
      </c>
      <c r="G48" s="14" t="s">
        <v>88</v>
      </c>
      <c r="H48" s="58">
        <f>4.84*17697</f>
        <v>85653.48</v>
      </c>
      <c r="I48" s="61">
        <f t="shared" si="0"/>
        <v>1189.6316666666667</v>
      </c>
      <c r="J48" s="28">
        <v>4.8</v>
      </c>
      <c r="K48" s="61">
        <f t="shared" si="1"/>
        <v>5710.232</v>
      </c>
      <c r="L48" s="58"/>
      <c r="M48" s="58"/>
      <c r="N48" s="58"/>
      <c r="O48" s="58"/>
      <c r="P48" s="58"/>
      <c r="Q48" s="58"/>
      <c r="R48" s="58"/>
      <c r="S48" s="58"/>
      <c r="T48" s="61">
        <f t="shared" si="2"/>
        <v>571.02319999999997</v>
      </c>
      <c r="U48" s="61">
        <f t="shared" si="3"/>
        <v>6281.2551999999996</v>
      </c>
    </row>
    <row r="49" spans="1:21" ht="15" x14ac:dyDescent="0.2">
      <c r="A49" s="10">
        <v>28</v>
      </c>
      <c r="B49" s="87" t="s">
        <v>196</v>
      </c>
      <c r="C49" s="84" t="s">
        <v>20</v>
      </c>
      <c r="D49" s="6"/>
      <c r="E49" s="50"/>
      <c r="F49" s="75" t="s">
        <v>85</v>
      </c>
      <c r="G49" s="14" t="s">
        <v>88</v>
      </c>
      <c r="H49" s="58">
        <f>4.84*17697</f>
        <v>85653.48</v>
      </c>
      <c r="I49" s="61">
        <f t="shared" si="0"/>
        <v>1189.6316666666667</v>
      </c>
      <c r="J49" s="28">
        <v>16</v>
      </c>
      <c r="K49" s="61">
        <f t="shared" si="1"/>
        <v>19034.106666666667</v>
      </c>
      <c r="L49" s="58"/>
      <c r="M49" s="58"/>
      <c r="N49" s="58"/>
      <c r="O49" s="58"/>
      <c r="P49" s="58"/>
      <c r="Q49" s="58"/>
      <c r="R49" s="58"/>
      <c r="S49" s="58"/>
      <c r="T49" s="61">
        <f t="shared" si="2"/>
        <v>1903.4106666666667</v>
      </c>
      <c r="U49" s="61">
        <f t="shared" si="3"/>
        <v>20937.517333333333</v>
      </c>
    </row>
    <row r="50" spans="1:21" ht="15" x14ac:dyDescent="0.2">
      <c r="A50" s="28"/>
      <c r="B50" s="133"/>
      <c r="C50" s="133"/>
      <c r="D50" s="134"/>
      <c r="E50" s="8"/>
      <c r="F50" s="8"/>
      <c r="G50" s="7"/>
      <c r="H50" s="59"/>
      <c r="I50" s="59"/>
      <c r="J50" s="89">
        <f>SUM(J22:J49)</f>
        <v>210</v>
      </c>
      <c r="K50" s="60">
        <f>SUM(K22:K49)</f>
        <v>255907.96008333337</v>
      </c>
      <c r="L50" s="60">
        <f t="shared" ref="L50:U50" si="4">SUM(L22:L49)</f>
        <v>8848</v>
      </c>
      <c r="M50" s="60">
        <f t="shared" si="4"/>
        <v>13272</v>
      </c>
      <c r="N50" s="60">
        <f t="shared" si="4"/>
        <v>0</v>
      </c>
      <c r="O50" s="60">
        <f t="shared" si="4"/>
        <v>0</v>
      </c>
      <c r="P50" s="60">
        <f t="shared" si="4"/>
        <v>0</v>
      </c>
      <c r="Q50" s="60">
        <f t="shared" si="4"/>
        <v>0</v>
      </c>
      <c r="R50" s="60">
        <f t="shared" si="4"/>
        <v>0</v>
      </c>
      <c r="S50" s="60">
        <f t="shared" si="4"/>
        <v>0</v>
      </c>
      <c r="T50" s="60">
        <f t="shared" si="4"/>
        <v>25590.796008333335</v>
      </c>
      <c r="U50" s="60">
        <f t="shared" si="4"/>
        <v>303618.75609166664</v>
      </c>
    </row>
    <row r="51" spans="1:21" ht="33.75" customHeight="1" x14ac:dyDescent="0.2">
      <c r="A51" s="10">
        <v>29</v>
      </c>
      <c r="B51" s="85" t="s">
        <v>86</v>
      </c>
      <c r="C51" s="50" t="s">
        <v>20</v>
      </c>
      <c r="D51" s="50" t="s">
        <v>60</v>
      </c>
      <c r="E51" s="50" t="s">
        <v>169</v>
      </c>
      <c r="F51" s="75" t="s">
        <v>170</v>
      </c>
      <c r="G51" s="12" t="s">
        <v>88</v>
      </c>
      <c r="H51" s="58">
        <f>5.31*17697</f>
        <v>93971.069999999992</v>
      </c>
      <c r="I51" s="67">
        <f>H51/72</f>
        <v>1305.1537499999999</v>
      </c>
      <c r="J51" s="6">
        <v>16.399999999999999</v>
      </c>
      <c r="K51" s="58">
        <f>I51*J51</f>
        <v>21404.521499999999</v>
      </c>
      <c r="L51" s="58"/>
      <c r="M51" s="58"/>
      <c r="N51" s="58"/>
      <c r="O51" s="58"/>
      <c r="P51" s="58"/>
      <c r="Q51" s="58"/>
      <c r="R51" s="58"/>
      <c r="S51" s="58"/>
      <c r="T51" s="58">
        <f>K51*10%</f>
        <v>2140.4521500000001</v>
      </c>
      <c r="U51" s="58">
        <f>K51+L51+M51+P51+Q51+R51+S51+T51</f>
        <v>23544.97365</v>
      </c>
    </row>
    <row r="52" spans="1:21" s="52" customFormat="1" ht="46.5" customHeight="1" x14ac:dyDescent="0.2">
      <c r="A52" s="51">
        <v>30</v>
      </c>
      <c r="B52" s="85" t="s">
        <v>86</v>
      </c>
      <c r="C52" s="50" t="s">
        <v>20</v>
      </c>
      <c r="D52" s="50" t="s">
        <v>252</v>
      </c>
      <c r="E52" s="50" t="s">
        <v>253</v>
      </c>
      <c r="F52" s="75" t="s">
        <v>254</v>
      </c>
      <c r="G52" s="12" t="s">
        <v>88</v>
      </c>
      <c r="H52" s="58">
        <f>5.31*17697</f>
        <v>93971.069999999992</v>
      </c>
      <c r="I52" s="67">
        <f t="shared" ref="I52:I66" si="5">H52/72</f>
        <v>1305.1537499999999</v>
      </c>
      <c r="J52" s="28">
        <v>9.6</v>
      </c>
      <c r="K52" s="58">
        <f t="shared" ref="K52:K66" si="6">I52*J52</f>
        <v>12529.475999999999</v>
      </c>
      <c r="L52" s="58"/>
      <c r="M52" s="58"/>
      <c r="N52" s="58"/>
      <c r="O52" s="58"/>
      <c r="P52" s="58"/>
      <c r="Q52" s="58"/>
      <c r="R52" s="58"/>
      <c r="S52" s="58"/>
      <c r="T52" s="58">
        <f t="shared" ref="T52:T66" si="7">K52*10%</f>
        <v>1252.9476</v>
      </c>
      <c r="U52" s="58">
        <f t="shared" ref="U52:U66" si="8">K52+L52+M52+P52+Q52+R52+S52+T52</f>
        <v>13782.423599999998</v>
      </c>
    </row>
    <row r="53" spans="1:21" s="49" customFormat="1" ht="48" customHeight="1" x14ac:dyDescent="0.2">
      <c r="A53" s="10">
        <v>31</v>
      </c>
      <c r="B53" s="85" t="s">
        <v>86</v>
      </c>
      <c r="C53" s="50" t="s">
        <v>20</v>
      </c>
      <c r="D53" s="50" t="s">
        <v>94</v>
      </c>
      <c r="E53" s="50" t="s">
        <v>255</v>
      </c>
      <c r="F53" s="77" t="s">
        <v>256</v>
      </c>
      <c r="G53" s="12" t="s">
        <v>218</v>
      </c>
      <c r="H53" s="58">
        <f>5.21*17697</f>
        <v>92201.37</v>
      </c>
      <c r="I53" s="67">
        <f t="shared" si="5"/>
        <v>1280.5745833333333</v>
      </c>
      <c r="J53" s="6">
        <v>14.6</v>
      </c>
      <c r="K53" s="58">
        <f t="shared" si="6"/>
        <v>18696.388916666667</v>
      </c>
      <c r="L53" s="67"/>
      <c r="M53" s="67"/>
      <c r="N53" s="67"/>
      <c r="O53" s="67"/>
      <c r="P53" s="67"/>
      <c r="Q53" s="67"/>
      <c r="R53" s="67"/>
      <c r="S53" s="67"/>
      <c r="T53" s="58">
        <f t="shared" si="7"/>
        <v>1869.6388916666667</v>
      </c>
      <c r="U53" s="58">
        <f t="shared" si="8"/>
        <v>20566.027808333332</v>
      </c>
    </row>
    <row r="54" spans="1:21" s="49" customFormat="1" ht="57.75" customHeight="1" x14ac:dyDescent="0.2">
      <c r="A54" s="51">
        <v>32</v>
      </c>
      <c r="B54" s="85" t="s">
        <v>86</v>
      </c>
      <c r="C54" s="50" t="s">
        <v>20</v>
      </c>
      <c r="D54" s="50" t="s">
        <v>87</v>
      </c>
      <c r="E54" s="50" t="s">
        <v>46</v>
      </c>
      <c r="F54" s="77" t="s">
        <v>47</v>
      </c>
      <c r="G54" s="12" t="s">
        <v>88</v>
      </c>
      <c r="H54" s="58">
        <f>4.57*17697</f>
        <v>80875.290000000008</v>
      </c>
      <c r="I54" s="67">
        <f t="shared" si="5"/>
        <v>1123.2679166666667</v>
      </c>
      <c r="J54" s="28">
        <v>1.4</v>
      </c>
      <c r="K54" s="58">
        <f t="shared" si="6"/>
        <v>1572.5750833333332</v>
      </c>
      <c r="L54" s="67"/>
      <c r="M54" s="67"/>
      <c r="N54" s="67"/>
      <c r="O54" s="67"/>
      <c r="P54" s="67"/>
      <c r="Q54" s="67"/>
      <c r="R54" s="67"/>
      <c r="S54" s="67"/>
      <c r="T54" s="58">
        <f t="shared" si="7"/>
        <v>157.25750833333333</v>
      </c>
      <c r="U54" s="58">
        <f t="shared" si="8"/>
        <v>1729.8325916666665</v>
      </c>
    </row>
    <row r="55" spans="1:21" ht="48" customHeight="1" x14ac:dyDescent="0.2">
      <c r="A55" s="10">
        <v>33</v>
      </c>
      <c r="B55" s="85" t="s">
        <v>86</v>
      </c>
      <c r="C55" s="6" t="s">
        <v>20</v>
      </c>
      <c r="D55" s="50" t="s">
        <v>95</v>
      </c>
      <c r="E55" s="50" t="s">
        <v>96</v>
      </c>
      <c r="F55" s="75" t="s">
        <v>97</v>
      </c>
      <c r="G55" s="13" t="s">
        <v>88</v>
      </c>
      <c r="H55" s="58">
        <f>4.84*17697</f>
        <v>85653.48</v>
      </c>
      <c r="I55" s="67">
        <f t="shared" si="5"/>
        <v>1189.6316666666667</v>
      </c>
      <c r="J55" s="28">
        <v>15.4</v>
      </c>
      <c r="K55" s="58">
        <f t="shared" si="6"/>
        <v>18320.327666666668</v>
      </c>
      <c r="L55" s="58"/>
      <c r="M55" s="58"/>
      <c r="N55" s="58"/>
      <c r="O55" s="58"/>
      <c r="P55" s="58"/>
      <c r="Q55" s="58"/>
      <c r="R55" s="58"/>
      <c r="S55" s="58"/>
      <c r="T55" s="58">
        <f t="shared" si="7"/>
        <v>1832.0327666666669</v>
      </c>
      <c r="U55" s="58">
        <f t="shared" si="8"/>
        <v>20152.360433333335</v>
      </c>
    </row>
    <row r="56" spans="1:21" ht="48" customHeight="1" x14ac:dyDescent="0.2">
      <c r="A56" s="51">
        <v>34</v>
      </c>
      <c r="B56" s="85" t="s">
        <v>86</v>
      </c>
      <c r="C56" s="6" t="s">
        <v>20</v>
      </c>
      <c r="D56" s="84" t="s">
        <v>87</v>
      </c>
      <c r="E56" s="84" t="s">
        <v>222</v>
      </c>
      <c r="F56" s="75" t="s">
        <v>50</v>
      </c>
      <c r="G56" s="12" t="s">
        <v>88</v>
      </c>
      <c r="H56" s="58">
        <f>5.31*17697</f>
        <v>93971.069999999992</v>
      </c>
      <c r="I56" s="67">
        <f t="shared" si="5"/>
        <v>1305.1537499999999</v>
      </c>
      <c r="J56" s="12">
        <v>17.2</v>
      </c>
      <c r="K56" s="58">
        <f t="shared" si="6"/>
        <v>22448.644499999999</v>
      </c>
      <c r="L56" s="58"/>
      <c r="M56" s="58"/>
      <c r="N56" s="58"/>
      <c r="O56" s="58"/>
      <c r="P56" s="58"/>
      <c r="Q56" s="58"/>
      <c r="R56" s="58"/>
      <c r="S56" s="58"/>
      <c r="T56" s="58">
        <f t="shared" si="7"/>
        <v>2244.86445</v>
      </c>
      <c r="U56" s="58">
        <f t="shared" si="8"/>
        <v>24693.508949999999</v>
      </c>
    </row>
    <row r="57" spans="1:21" ht="46.5" customHeight="1" x14ac:dyDescent="0.2">
      <c r="A57" s="10">
        <v>35</v>
      </c>
      <c r="B57" s="85" t="s">
        <v>86</v>
      </c>
      <c r="C57" s="6" t="s">
        <v>20</v>
      </c>
      <c r="D57" s="50" t="s">
        <v>179</v>
      </c>
      <c r="E57" s="50" t="s">
        <v>180</v>
      </c>
      <c r="F57" s="12" t="s">
        <v>181</v>
      </c>
      <c r="G57" s="13" t="s">
        <v>88</v>
      </c>
      <c r="H57" s="58">
        <f>5.21*17697</f>
        <v>92201.37</v>
      </c>
      <c r="I57" s="67">
        <f t="shared" si="5"/>
        <v>1280.5745833333333</v>
      </c>
      <c r="J57" s="13">
        <v>1.4</v>
      </c>
      <c r="K57" s="58">
        <f t="shared" si="6"/>
        <v>1792.8044166666664</v>
      </c>
      <c r="L57" s="67"/>
      <c r="M57" s="67"/>
      <c r="N57" s="67"/>
      <c r="O57" s="67"/>
      <c r="P57" s="67"/>
      <c r="Q57" s="67"/>
      <c r="R57" s="67"/>
      <c r="S57" s="67"/>
      <c r="T57" s="58">
        <f t="shared" si="7"/>
        <v>179.28044166666666</v>
      </c>
      <c r="U57" s="58">
        <f t="shared" si="8"/>
        <v>1972.0848583333332</v>
      </c>
    </row>
    <row r="58" spans="1:21" ht="45" customHeight="1" x14ac:dyDescent="0.2">
      <c r="A58" s="51">
        <v>36</v>
      </c>
      <c r="B58" s="85" t="s">
        <v>86</v>
      </c>
      <c r="C58" s="6" t="s">
        <v>20</v>
      </c>
      <c r="D58" s="50" t="s">
        <v>101</v>
      </c>
      <c r="E58" s="50" t="s">
        <v>183</v>
      </c>
      <c r="F58" s="77" t="s">
        <v>307</v>
      </c>
      <c r="G58" s="12" t="s">
        <v>88</v>
      </c>
      <c r="H58" s="58">
        <f>4.75*17697</f>
        <v>84060.75</v>
      </c>
      <c r="I58" s="67">
        <f t="shared" si="5"/>
        <v>1167.5104166666667</v>
      </c>
      <c r="J58" s="6">
        <v>16.2</v>
      </c>
      <c r="K58" s="58">
        <f t="shared" si="6"/>
        <v>18913.668750000001</v>
      </c>
      <c r="L58" s="67"/>
      <c r="M58" s="67"/>
      <c r="N58" s="67"/>
      <c r="O58" s="67"/>
      <c r="P58" s="67"/>
      <c r="Q58" s="67"/>
      <c r="R58" s="67"/>
      <c r="S58" s="67"/>
      <c r="T58" s="58">
        <f t="shared" si="7"/>
        <v>1891.3668750000002</v>
      </c>
      <c r="U58" s="58">
        <f t="shared" si="8"/>
        <v>20805.035625</v>
      </c>
    </row>
    <row r="59" spans="1:21" ht="31.5" customHeight="1" x14ac:dyDescent="0.2">
      <c r="A59" s="10">
        <v>37</v>
      </c>
      <c r="B59" s="85" t="s">
        <v>86</v>
      </c>
      <c r="C59" s="6" t="s">
        <v>20</v>
      </c>
      <c r="D59" s="86" t="s">
        <v>60</v>
      </c>
      <c r="E59" s="86" t="s">
        <v>267</v>
      </c>
      <c r="F59" s="77" t="s">
        <v>63</v>
      </c>
      <c r="G59" s="13" t="s">
        <v>88</v>
      </c>
      <c r="H59" s="58">
        <f>5.31*17697</f>
        <v>93971.069999999992</v>
      </c>
      <c r="I59" s="67">
        <f t="shared" si="5"/>
        <v>1305.1537499999999</v>
      </c>
      <c r="J59" s="13">
        <v>7.2</v>
      </c>
      <c r="K59" s="58">
        <f t="shared" si="6"/>
        <v>9397.107</v>
      </c>
      <c r="L59" s="67"/>
      <c r="M59" s="67"/>
      <c r="N59" s="67"/>
      <c r="O59" s="67"/>
      <c r="P59" s="67"/>
      <c r="Q59" s="67"/>
      <c r="R59" s="67"/>
      <c r="S59" s="67"/>
      <c r="T59" s="58">
        <f t="shared" si="7"/>
        <v>939.71070000000009</v>
      </c>
      <c r="U59" s="58">
        <f t="shared" si="8"/>
        <v>10336.8177</v>
      </c>
    </row>
    <row r="60" spans="1:21" ht="46.5" customHeight="1" x14ac:dyDescent="0.2">
      <c r="A60" s="51">
        <v>38</v>
      </c>
      <c r="B60" s="85" t="s">
        <v>86</v>
      </c>
      <c r="C60" s="6" t="s">
        <v>20</v>
      </c>
      <c r="D60" s="50" t="s">
        <v>87</v>
      </c>
      <c r="E60" s="50" t="s">
        <v>287</v>
      </c>
      <c r="F60" s="77" t="s">
        <v>288</v>
      </c>
      <c r="G60" s="12" t="s">
        <v>88</v>
      </c>
      <c r="H60" s="58">
        <f>4.84*17697</f>
        <v>85653.48</v>
      </c>
      <c r="I60" s="67">
        <f t="shared" si="5"/>
        <v>1189.6316666666667</v>
      </c>
      <c r="J60" s="12">
        <v>18.399999999999999</v>
      </c>
      <c r="K60" s="58">
        <f t="shared" si="6"/>
        <v>21889.222666666665</v>
      </c>
      <c r="L60" s="67"/>
      <c r="M60" s="67"/>
      <c r="N60" s="67"/>
      <c r="O60" s="67"/>
      <c r="P60" s="67"/>
      <c r="Q60" s="67"/>
      <c r="R60" s="67"/>
      <c r="S60" s="67"/>
      <c r="T60" s="58">
        <f t="shared" si="7"/>
        <v>2188.9222666666665</v>
      </c>
      <c r="U60" s="58">
        <f t="shared" si="8"/>
        <v>24078.144933333329</v>
      </c>
    </row>
    <row r="61" spans="1:21" ht="35.25" customHeight="1" x14ac:dyDescent="0.2">
      <c r="A61" s="27">
        <v>39</v>
      </c>
      <c r="B61" s="84" t="s">
        <v>86</v>
      </c>
      <c r="C61" s="6" t="s">
        <v>20</v>
      </c>
      <c r="D61" s="84" t="s">
        <v>100</v>
      </c>
      <c r="E61" s="84" t="s">
        <v>220</v>
      </c>
      <c r="F61" s="75" t="s">
        <v>261</v>
      </c>
      <c r="G61" s="12" t="s">
        <v>88</v>
      </c>
      <c r="H61" s="58">
        <f>5.31*17697</f>
        <v>93971.069999999992</v>
      </c>
      <c r="I61" s="67">
        <f t="shared" si="5"/>
        <v>1305.1537499999999</v>
      </c>
      <c r="J61" s="12">
        <v>17</v>
      </c>
      <c r="K61" s="58">
        <f t="shared" si="6"/>
        <v>22187.61375</v>
      </c>
      <c r="L61" s="58"/>
      <c r="M61" s="58"/>
      <c r="N61" s="58"/>
      <c r="O61" s="58"/>
      <c r="P61" s="58"/>
      <c r="Q61" s="58"/>
      <c r="R61" s="58"/>
      <c r="S61" s="58"/>
      <c r="T61" s="58">
        <f t="shared" si="7"/>
        <v>2218.761375</v>
      </c>
      <c r="U61" s="58">
        <f t="shared" si="8"/>
        <v>24406.375124999999</v>
      </c>
    </row>
    <row r="62" spans="1:21" ht="45.75" customHeight="1" x14ac:dyDescent="0.2">
      <c r="A62" s="28">
        <v>40</v>
      </c>
      <c r="B62" s="50" t="s">
        <v>86</v>
      </c>
      <c r="C62" s="6" t="s">
        <v>20</v>
      </c>
      <c r="D62" s="50" t="s">
        <v>98</v>
      </c>
      <c r="E62" s="50" t="s">
        <v>99</v>
      </c>
      <c r="F62" s="77" t="s">
        <v>308</v>
      </c>
      <c r="G62" s="14" t="s">
        <v>88</v>
      </c>
      <c r="H62" s="58">
        <f>5.03*17697</f>
        <v>89015.91</v>
      </c>
      <c r="I62" s="67">
        <f t="shared" si="5"/>
        <v>1236.3320833333335</v>
      </c>
      <c r="J62" s="28">
        <v>1.4</v>
      </c>
      <c r="K62" s="58">
        <f t="shared" si="6"/>
        <v>1730.8649166666667</v>
      </c>
      <c r="L62" s="67"/>
      <c r="M62" s="67"/>
      <c r="N62" s="67"/>
      <c r="O62" s="67"/>
      <c r="P62" s="67"/>
      <c r="Q62" s="67"/>
      <c r="R62" s="67"/>
      <c r="S62" s="67"/>
      <c r="T62" s="58">
        <f t="shared" si="7"/>
        <v>173.08649166666669</v>
      </c>
      <c r="U62" s="58">
        <f t="shared" si="8"/>
        <v>1903.9514083333333</v>
      </c>
    </row>
    <row r="63" spans="1:21" ht="33" customHeight="1" x14ac:dyDescent="0.2">
      <c r="A63" s="28">
        <v>41</v>
      </c>
      <c r="B63" s="50" t="s">
        <v>86</v>
      </c>
      <c r="C63" s="50" t="s">
        <v>20</v>
      </c>
      <c r="D63" s="86" t="s">
        <v>72</v>
      </c>
      <c r="E63" s="86" t="s">
        <v>73</v>
      </c>
      <c r="F63" s="77" t="s">
        <v>213</v>
      </c>
      <c r="G63" s="14" t="s">
        <v>88</v>
      </c>
      <c r="H63" s="58">
        <f>5.03*17697</f>
        <v>89015.91</v>
      </c>
      <c r="I63" s="67">
        <f t="shared" si="5"/>
        <v>1236.3320833333335</v>
      </c>
      <c r="J63" s="28">
        <v>0.8</v>
      </c>
      <c r="K63" s="58">
        <f t="shared" si="6"/>
        <v>989.06566666666686</v>
      </c>
      <c r="L63" s="67"/>
      <c r="M63" s="67"/>
      <c r="N63" s="67"/>
      <c r="O63" s="67"/>
      <c r="P63" s="67"/>
      <c r="Q63" s="67"/>
      <c r="R63" s="67"/>
      <c r="S63" s="67"/>
      <c r="T63" s="58">
        <f t="shared" si="7"/>
        <v>98.906566666666691</v>
      </c>
      <c r="U63" s="58">
        <f t="shared" si="8"/>
        <v>1087.9722333333336</v>
      </c>
    </row>
    <row r="64" spans="1:21" ht="45.75" customHeight="1" x14ac:dyDescent="0.2">
      <c r="A64" s="10">
        <v>42</v>
      </c>
      <c r="B64" s="50" t="s">
        <v>86</v>
      </c>
      <c r="C64" s="6" t="s">
        <v>20</v>
      </c>
      <c r="D64" s="50" t="s">
        <v>104</v>
      </c>
      <c r="E64" s="50" t="s">
        <v>284</v>
      </c>
      <c r="F64" s="77" t="s">
        <v>285</v>
      </c>
      <c r="G64" s="12" t="s">
        <v>88</v>
      </c>
      <c r="H64" s="58">
        <f>5.31*17697</f>
        <v>93971.069999999992</v>
      </c>
      <c r="I64" s="67">
        <f t="shared" si="5"/>
        <v>1305.1537499999999</v>
      </c>
      <c r="J64" s="12">
        <v>16.399999999999999</v>
      </c>
      <c r="K64" s="58">
        <f t="shared" si="6"/>
        <v>21404.521499999999</v>
      </c>
      <c r="L64" s="67"/>
      <c r="M64" s="67"/>
      <c r="N64" s="67"/>
      <c r="O64" s="67"/>
      <c r="P64" s="67"/>
      <c r="Q64" s="67"/>
      <c r="R64" s="67"/>
      <c r="S64" s="67"/>
      <c r="T64" s="58">
        <f t="shared" si="7"/>
        <v>2140.4521500000001</v>
      </c>
      <c r="U64" s="58">
        <f t="shared" si="8"/>
        <v>23544.97365</v>
      </c>
    </row>
    <row r="65" spans="1:21" ht="30" customHeight="1" x14ac:dyDescent="0.2">
      <c r="A65" s="10">
        <v>43</v>
      </c>
      <c r="B65" s="85" t="s">
        <v>86</v>
      </c>
      <c r="C65" s="6" t="s">
        <v>20</v>
      </c>
      <c r="D65" s="50" t="s">
        <v>281</v>
      </c>
      <c r="E65" s="50" t="s">
        <v>282</v>
      </c>
      <c r="F65" s="77" t="s">
        <v>283</v>
      </c>
      <c r="G65" s="13" t="s">
        <v>88</v>
      </c>
      <c r="H65" s="58">
        <f>5.31*17697</f>
        <v>93971.069999999992</v>
      </c>
      <c r="I65" s="67">
        <f t="shared" si="5"/>
        <v>1305.1537499999999</v>
      </c>
      <c r="J65" s="12">
        <v>2.8</v>
      </c>
      <c r="K65" s="58">
        <f t="shared" si="6"/>
        <v>3654.4304999999995</v>
      </c>
      <c r="L65" s="67"/>
      <c r="M65" s="67"/>
      <c r="N65" s="67"/>
      <c r="O65" s="67"/>
      <c r="P65" s="67"/>
      <c r="Q65" s="67"/>
      <c r="R65" s="67"/>
      <c r="S65" s="67"/>
      <c r="T65" s="58">
        <f t="shared" si="7"/>
        <v>365.44304999999997</v>
      </c>
      <c r="U65" s="58">
        <f t="shared" si="8"/>
        <v>4019.8735499999993</v>
      </c>
    </row>
    <row r="66" spans="1:21" ht="15" x14ac:dyDescent="0.2">
      <c r="A66" s="10">
        <v>44</v>
      </c>
      <c r="B66" s="85" t="s">
        <v>86</v>
      </c>
      <c r="C66" s="6" t="s">
        <v>20</v>
      </c>
      <c r="D66" s="50"/>
      <c r="E66" s="50"/>
      <c r="F66" s="77" t="s">
        <v>85</v>
      </c>
      <c r="G66" s="12" t="s">
        <v>88</v>
      </c>
      <c r="H66" s="58">
        <f>4.84*17697</f>
        <v>85653.48</v>
      </c>
      <c r="I66" s="67">
        <f t="shared" si="5"/>
        <v>1189.6316666666667</v>
      </c>
      <c r="J66" s="28">
        <v>74.2</v>
      </c>
      <c r="K66" s="58">
        <f t="shared" si="6"/>
        <v>88270.669666666668</v>
      </c>
      <c r="L66" s="67"/>
      <c r="M66" s="67"/>
      <c r="N66" s="67"/>
      <c r="O66" s="67"/>
      <c r="P66" s="67"/>
      <c r="Q66" s="67"/>
      <c r="R66" s="67"/>
      <c r="S66" s="67"/>
      <c r="T66" s="58">
        <f t="shared" si="7"/>
        <v>8827.0669666666672</v>
      </c>
      <c r="U66" s="58">
        <f t="shared" si="8"/>
        <v>97097.736633333334</v>
      </c>
    </row>
    <row r="67" spans="1:21" ht="15" x14ac:dyDescent="0.2">
      <c r="A67" s="28"/>
      <c r="B67" s="133"/>
      <c r="C67" s="133"/>
      <c r="D67" s="133"/>
      <c r="E67" s="134"/>
      <c r="F67" s="8"/>
      <c r="G67" s="7"/>
      <c r="H67" s="59"/>
      <c r="I67" s="59"/>
      <c r="J67" s="19">
        <f>SUM(J51:J66)</f>
        <v>230.40000000000003</v>
      </c>
      <c r="K67" s="60">
        <f>SUM(K51:K66)</f>
        <v>285201.90249999997</v>
      </c>
      <c r="L67" s="60">
        <f t="shared" ref="L67:U67" si="9">SUM(L51:L66)</f>
        <v>0</v>
      </c>
      <c r="M67" s="60">
        <f t="shared" si="9"/>
        <v>0</v>
      </c>
      <c r="N67" s="60">
        <f t="shared" si="9"/>
        <v>0</v>
      </c>
      <c r="O67" s="60">
        <f t="shared" si="9"/>
        <v>0</v>
      </c>
      <c r="P67" s="60">
        <f t="shared" si="9"/>
        <v>0</v>
      </c>
      <c r="Q67" s="60">
        <f t="shared" si="9"/>
        <v>0</v>
      </c>
      <c r="R67" s="60">
        <f t="shared" si="9"/>
        <v>0</v>
      </c>
      <c r="S67" s="60">
        <f t="shared" si="9"/>
        <v>0</v>
      </c>
      <c r="T67" s="60">
        <f t="shared" si="9"/>
        <v>28520.19025</v>
      </c>
      <c r="U67" s="60">
        <f t="shared" si="9"/>
        <v>313722.09274999995</v>
      </c>
    </row>
    <row r="68" spans="1:21" ht="18" customHeight="1" x14ac:dyDescent="0.2">
      <c r="A68" s="28"/>
      <c r="B68" s="119" t="s">
        <v>103</v>
      </c>
      <c r="C68" s="120"/>
      <c r="D68" s="120"/>
      <c r="E68" s="121"/>
      <c r="F68" s="8"/>
      <c r="G68" s="7"/>
      <c r="H68" s="59"/>
      <c r="I68" s="59"/>
      <c r="J68" s="89">
        <f>J67+J50</f>
        <v>440.40000000000003</v>
      </c>
      <c r="K68" s="60">
        <f>K67+K50</f>
        <v>541109.86258333339</v>
      </c>
      <c r="L68" s="60">
        <f t="shared" ref="L68:U68" si="10">L67+L50</f>
        <v>8848</v>
      </c>
      <c r="M68" s="60">
        <f t="shared" si="10"/>
        <v>13272</v>
      </c>
      <c r="N68" s="60">
        <f t="shared" si="10"/>
        <v>0</v>
      </c>
      <c r="O68" s="60">
        <f t="shared" si="10"/>
        <v>0</v>
      </c>
      <c r="P68" s="60">
        <f t="shared" si="10"/>
        <v>0</v>
      </c>
      <c r="Q68" s="60">
        <f t="shared" si="10"/>
        <v>0</v>
      </c>
      <c r="R68" s="60">
        <f t="shared" si="10"/>
        <v>0</v>
      </c>
      <c r="S68" s="60">
        <f t="shared" si="10"/>
        <v>0</v>
      </c>
      <c r="T68" s="60">
        <f t="shared" si="10"/>
        <v>54110.986258333331</v>
      </c>
      <c r="U68" s="60">
        <f t="shared" si="10"/>
        <v>617340.84884166659</v>
      </c>
    </row>
    <row r="69" spans="1:21" ht="18.75" customHeight="1" x14ac:dyDescent="0.2">
      <c r="A69" s="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" x14ac:dyDescent="0.2">
      <c r="A70" s="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</sheetData>
  <mergeCells count="23">
    <mergeCell ref="M3:S3"/>
    <mergeCell ref="B50:D50"/>
    <mergeCell ref="B67:E67"/>
    <mergeCell ref="E19:E21"/>
    <mergeCell ref="F19:F21"/>
    <mergeCell ref="G19:G21"/>
    <mergeCell ref="H19:H21"/>
    <mergeCell ref="I19:I21"/>
    <mergeCell ref="J19:J21"/>
    <mergeCell ref="K19:K21"/>
    <mergeCell ref="U19:U21"/>
    <mergeCell ref="L20:L21"/>
    <mergeCell ref="M20:M21"/>
    <mergeCell ref="N20:P20"/>
    <mergeCell ref="Q20:Q21"/>
    <mergeCell ref="R20:R21"/>
    <mergeCell ref="S20:S21"/>
    <mergeCell ref="L19:S19"/>
    <mergeCell ref="A19:A21"/>
    <mergeCell ref="B19:B21"/>
    <mergeCell ref="C19:C21"/>
    <mergeCell ref="D19:D21"/>
    <mergeCell ref="T19:T21"/>
  </mergeCells>
  <pageMargins left="0.25" right="0.25" top="0.75" bottom="0.75" header="0.3" footer="0.3"/>
  <pageSetup paperSize="9" scale="43" fitToHeight="0" orientation="landscape" r:id="rId1"/>
  <rowBreaks count="1" manualBreakCount="1">
    <brk id="37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view="pageBreakPreview" topLeftCell="A63" zoomScale="70" zoomScaleNormal="70" zoomScaleSheetLayoutView="70" workbookViewId="0">
      <selection activeCell="A76" sqref="A76:XFD79"/>
    </sheetView>
  </sheetViews>
  <sheetFormatPr defaultRowHeight="12.75" x14ac:dyDescent="0.2"/>
  <cols>
    <col min="1" max="1" width="4" customWidth="1"/>
    <col min="2" max="2" width="54.42578125" style="16" customWidth="1"/>
    <col min="3" max="3" width="12.42578125" customWidth="1"/>
    <col min="4" max="4" width="34.42578125" customWidth="1"/>
    <col min="5" max="5" width="22" customWidth="1"/>
    <col min="6" max="6" width="11" customWidth="1"/>
    <col min="7" max="7" width="10.7109375" customWidth="1"/>
    <col min="8" max="8" width="14.7109375" customWidth="1"/>
    <col min="9" max="9" width="10" customWidth="1"/>
    <col min="10" max="10" width="7.42578125" customWidth="1"/>
    <col min="11" max="11" width="11.5703125" customWidth="1"/>
    <col min="14" max="15" width="8.5703125" customWidth="1"/>
    <col min="16" max="16" width="10" bestFit="1" customWidth="1"/>
    <col min="17" max="17" width="23.42578125" customWidth="1"/>
    <col min="18" max="18" width="24.85546875" customWidth="1"/>
    <col min="19" max="19" width="15" customWidth="1"/>
    <col min="20" max="20" width="10" bestFit="1" customWidth="1"/>
    <col min="21" max="21" width="10.7109375" customWidth="1"/>
    <col min="256" max="256" width="4" customWidth="1"/>
    <col min="257" max="257" width="18.42578125" customWidth="1"/>
    <col min="258" max="258" width="26.28515625" customWidth="1"/>
    <col min="259" max="259" width="12.42578125" customWidth="1"/>
    <col min="260" max="260" width="19.28515625" customWidth="1"/>
    <col min="261" max="261" width="16.140625" customWidth="1"/>
    <col min="262" max="262" width="11" customWidth="1"/>
    <col min="263" max="263" width="10.7109375" customWidth="1"/>
    <col min="264" max="264" width="14.7109375" customWidth="1"/>
    <col min="265" max="265" width="10" customWidth="1"/>
    <col min="266" max="266" width="7.42578125" customWidth="1"/>
    <col min="267" max="267" width="9.85546875" customWidth="1"/>
    <col min="270" max="271" width="8.5703125" customWidth="1"/>
    <col min="272" max="272" width="10" bestFit="1" customWidth="1"/>
    <col min="273" max="273" width="10" customWidth="1"/>
    <col min="274" max="274" width="12.28515625" customWidth="1"/>
    <col min="275" max="275" width="15" customWidth="1"/>
    <col min="276" max="276" width="10" bestFit="1" customWidth="1"/>
    <col min="277" max="277" width="10.7109375" customWidth="1"/>
    <col min="512" max="512" width="4" customWidth="1"/>
    <col min="513" max="513" width="18.42578125" customWidth="1"/>
    <col min="514" max="514" width="26.28515625" customWidth="1"/>
    <col min="515" max="515" width="12.42578125" customWidth="1"/>
    <col min="516" max="516" width="19.28515625" customWidth="1"/>
    <col min="517" max="517" width="16.140625" customWidth="1"/>
    <col min="518" max="518" width="11" customWidth="1"/>
    <col min="519" max="519" width="10.7109375" customWidth="1"/>
    <col min="520" max="520" width="14.7109375" customWidth="1"/>
    <col min="521" max="521" width="10" customWidth="1"/>
    <col min="522" max="522" width="7.42578125" customWidth="1"/>
    <col min="523" max="523" width="9.85546875" customWidth="1"/>
    <col min="526" max="527" width="8.5703125" customWidth="1"/>
    <col min="528" max="528" width="10" bestFit="1" customWidth="1"/>
    <col min="529" max="529" width="10" customWidth="1"/>
    <col min="530" max="530" width="12.28515625" customWidth="1"/>
    <col min="531" max="531" width="15" customWidth="1"/>
    <col min="532" max="532" width="10" bestFit="1" customWidth="1"/>
    <col min="533" max="533" width="10.7109375" customWidth="1"/>
    <col min="768" max="768" width="4" customWidth="1"/>
    <col min="769" max="769" width="18.42578125" customWidth="1"/>
    <col min="770" max="770" width="26.28515625" customWidth="1"/>
    <col min="771" max="771" width="12.42578125" customWidth="1"/>
    <col min="772" max="772" width="19.28515625" customWidth="1"/>
    <col min="773" max="773" width="16.140625" customWidth="1"/>
    <col min="774" max="774" width="11" customWidth="1"/>
    <col min="775" max="775" width="10.7109375" customWidth="1"/>
    <col min="776" max="776" width="14.7109375" customWidth="1"/>
    <col min="777" max="777" width="10" customWidth="1"/>
    <col min="778" max="778" width="7.42578125" customWidth="1"/>
    <col min="779" max="779" width="9.85546875" customWidth="1"/>
    <col min="782" max="783" width="8.5703125" customWidth="1"/>
    <col min="784" max="784" width="10" bestFit="1" customWidth="1"/>
    <col min="785" max="785" width="10" customWidth="1"/>
    <col min="786" max="786" width="12.28515625" customWidth="1"/>
    <col min="787" max="787" width="15" customWidth="1"/>
    <col min="788" max="788" width="10" bestFit="1" customWidth="1"/>
    <col min="789" max="789" width="10.7109375" customWidth="1"/>
    <col min="1024" max="1024" width="4" customWidth="1"/>
    <col min="1025" max="1025" width="18.42578125" customWidth="1"/>
    <col min="1026" max="1026" width="26.28515625" customWidth="1"/>
    <col min="1027" max="1027" width="12.42578125" customWidth="1"/>
    <col min="1028" max="1028" width="19.28515625" customWidth="1"/>
    <col min="1029" max="1029" width="16.140625" customWidth="1"/>
    <col min="1030" max="1030" width="11" customWidth="1"/>
    <col min="1031" max="1031" width="10.7109375" customWidth="1"/>
    <col min="1032" max="1032" width="14.7109375" customWidth="1"/>
    <col min="1033" max="1033" width="10" customWidth="1"/>
    <col min="1034" max="1034" width="7.42578125" customWidth="1"/>
    <col min="1035" max="1035" width="9.85546875" customWidth="1"/>
    <col min="1038" max="1039" width="8.5703125" customWidth="1"/>
    <col min="1040" max="1040" width="10" bestFit="1" customWidth="1"/>
    <col min="1041" max="1041" width="10" customWidth="1"/>
    <col min="1042" max="1042" width="12.28515625" customWidth="1"/>
    <col min="1043" max="1043" width="15" customWidth="1"/>
    <col min="1044" max="1044" width="10" bestFit="1" customWidth="1"/>
    <col min="1045" max="1045" width="10.7109375" customWidth="1"/>
    <col min="1280" max="1280" width="4" customWidth="1"/>
    <col min="1281" max="1281" width="18.42578125" customWidth="1"/>
    <col min="1282" max="1282" width="26.28515625" customWidth="1"/>
    <col min="1283" max="1283" width="12.42578125" customWidth="1"/>
    <col min="1284" max="1284" width="19.28515625" customWidth="1"/>
    <col min="1285" max="1285" width="16.140625" customWidth="1"/>
    <col min="1286" max="1286" width="11" customWidth="1"/>
    <col min="1287" max="1287" width="10.7109375" customWidth="1"/>
    <col min="1288" max="1288" width="14.7109375" customWidth="1"/>
    <col min="1289" max="1289" width="10" customWidth="1"/>
    <col min="1290" max="1290" width="7.42578125" customWidth="1"/>
    <col min="1291" max="1291" width="9.85546875" customWidth="1"/>
    <col min="1294" max="1295" width="8.5703125" customWidth="1"/>
    <col min="1296" max="1296" width="10" bestFit="1" customWidth="1"/>
    <col min="1297" max="1297" width="10" customWidth="1"/>
    <col min="1298" max="1298" width="12.28515625" customWidth="1"/>
    <col min="1299" max="1299" width="15" customWidth="1"/>
    <col min="1300" max="1300" width="10" bestFit="1" customWidth="1"/>
    <col min="1301" max="1301" width="10.7109375" customWidth="1"/>
    <col min="1536" max="1536" width="4" customWidth="1"/>
    <col min="1537" max="1537" width="18.42578125" customWidth="1"/>
    <col min="1538" max="1538" width="26.28515625" customWidth="1"/>
    <col min="1539" max="1539" width="12.42578125" customWidth="1"/>
    <col min="1540" max="1540" width="19.28515625" customWidth="1"/>
    <col min="1541" max="1541" width="16.140625" customWidth="1"/>
    <col min="1542" max="1542" width="11" customWidth="1"/>
    <col min="1543" max="1543" width="10.7109375" customWidth="1"/>
    <col min="1544" max="1544" width="14.7109375" customWidth="1"/>
    <col min="1545" max="1545" width="10" customWidth="1"/>
    <col min="1546" max="1546" width="7.42578125" customWidth="1"/>
    <col min="1547" max="1547" width="9.85546875" customWidth="1"/>
    <col min="1550" max="1551" width="8.5703125" customWidth="1"/>
    <col min="1552" max="1552" width="10" bestFit="1" customWidth="1"/>
    <col min="1553" max="1553" width="10" customWidth="1"/>
    <col min="1554" max="1554" width="12.28515625" customWidth="1"/>
    <col min="1555" max="1555" width="15" customWidth="1"/>
    <col min="1556" max="1556" width="10" bestFit="1" customWidth="1"/>
    <col min="1557" max="1557" width="10.7109375" customWidth="1"/>
    <col min="1792" max="1792" width="4" customWidth="1"/>
    <col min="1793" max="1793" width="18.42578125" customWidth="1"/>
    <col min="1794" max="1794" width="26.28515625" customWidth="1"/>
    <col min="1795" max="1795" width="12.42578125" customWidth="1"/>
    <col min="1796" max="1796" width="19.28515625" customWidth="1"/>
    <col min="1797" max="1797" width="16.140625" customWidth="1"/>
    <col min="1798" max="1798" width="11" customWidth="1"/>
    <col min="1799" max="1799" width="10.7109375" customWidth="1"/>
    <col min="1800" max="1800" width="14.7109375" customWidth="1"/>
    <col min="1801" max="1801" width="10" customWidth="1"/>
    <col min="1802" max="1802" width="7.42578125" customWidth="1"/>
    <col min="1803" max="1803" width="9.85546875" customWidth="1"/>
    <col min="1806" max="1807" width="8.5703125" customWidth="1"/>
    <col min="1808" max="1808" width="10" bestFit="1" customWidth="1"/>
    <col min="1809" max="1809" width="10" customWidth="1"/>
    <col min="1810" max="1810" width="12.28515625" customWidth="1"/>
    <col min="1811" max="1811" width="15" customWidth="1"/>
    <col min="1812" max="1812" width="10" bestFit="1" customWidth="1"/>
    <col min="1813" max="1813" width="10.7109375" customWidth="1"/>
    <col min="2048" max="2048" width="4" customWidth="1"/>
    <col min="2049" max="2049" width="18.42578125" customWidth="1"/>
    <col min="2050" max="2050" width="26.28515625" customWidth="1"/>
    <col min="2051" max="2051" width="12.42578125" customWidth="1"/>
    <col min="2052" max="2052" width="19.28515625" customWidth="1"/>
    <col min="2053" max="2053" width="16.140625" customWidth="1"/>
    <col min="2054" max="2054" width="11" customWidth="1"/>
    <col min="2055" max="2055" width="10.7109375" customWidth="1"/>
    <col min="2056" max="2056" width="14.7109375" customWidth="1"/>
    <col min="2057" max="2057" width="10" customWidth="1"/>
    <col min="2058" max="2058" width="7.42578125" customWidth="1"/>
    <col min="2059" max="2059" width="9.85546875" customWidth="1"/>
    <col min="2062" max="2063" width="8.5703125" customWidth="1"/>
    <col min="2064" max="2064" width="10" bestFit="1" customWidth="1"/>
    <col min="2065" max="2065" width="10" customWidth="1"/>
    <col min="2066" max="2066" width="12.28515625" customWidth="1"/>
    <col min="2067" max="2067" width="15" customWidth="1"/>
    <col min="2068" max="2068" width="10" bestFit="1" customWidth="1"/>
    <col min="2069" max="2069" width="10.7109375" customWidth="1"/>
    <col min="2304" max="2304" width="4" customWidth="1"/>
    <col min="2305" max="2305" width="18.42578125" customWidth="1"/>
    <col min="2306" max="2306" width="26.28515625" customWidth="1"/>
    <col min="2307" max="2307" width="12.42578125" customWidth="1"/>
    <col min="2308" max="2308" width="19.28515625" customWidth="1"/>
    <col min="2309" max="2309" width="16.140625" customWidth="1"/>
    <col min="2310" max="2310" width="11" customWidth="1"/>
    <col min="2311" max="2311" width="10.7109375" customWidth="1"/>
    <col min="2312" max="2312" width="14.7109375" customWidth="1"/>
    <col min="2313" max="2313" width="10" customWidth="1"/>
    <col min="2314" max="2314" width="7.42578125" customWidth="1"/>
    <col min="2315" max="2315" width="9.85546875" customWidth="1"/>
    <col min="2318" max="2319" width="8.5703125" customWidth="1"/>
    <col min="2320" max="2320" width="10" bestFit="1" customWidth="1"/>
    <col min="2321" max="2321" width="10" customWidth="1"/>
    <col min="2322" max="2322" width="12.28515625" customWidth="1"/>
    <col min="2323" max="2323" width="15" customWidth="1"/>
    <col min="2324" max="2324" width="10" bestFit="1" customWidth="1"/>
    <col min="2325" max="2325" width="10.7109375" customWidth="1"/>
    <col min="2560" max="2560" width="4" customWidth="1"/>
    <col min="2561" max="2561" width="18.42578125" customWidth="1"/>
    <col min="2562" max="2562" width="26.28515625" customWidth="1"/>
    <col min="2563" max="2563" width="12.42578125" customWidth="1"/>
    <col min="2564" max="2564" width="19.28515625" customWidth="1"/>
    <col min="2565" max="2565" width="16.140625" customWidth="1"/>
    <col min="2566" max="2566" width="11" customWidth="1"/>
    <col min="2567" max="2567" width="10.7109375" customWidth="1"/>
    <col min="2568" max="2568" width="14.7109375" customWidth="1"/>
    <col min="2569" max="2569" width="10" customWidth="1"/>
    <col min="2570" max="2570" width="7.42578125" customWidth="1"/>
    <col min="2571" max="2571" width="9.85546875" customWidth="1"/>
    <col min="2574" max="2575" width="8.5703125" customWidth="1"/>
    <col min="2576" max="2576" width="10" bestFit="1" customWidth="1"/>
    <col min="2577" max="2577" width="10" customWidth="1"/>
    <col min="2578" max="2578" width="12.28515625" customWidth="1"/>
    <col min="2579" max="2579" width="15" customWidth="1"/>
    <col min="2580" max="2580" width="10" bestFit="1" customWidth="1"/>
    <col min="2581" max="2581" width="10.7109375" customWidth="1"/>
    <col min="2816" max="2816" width="4" customWidth="1"/>
    <col min="2817" max="2817" width="18.42578125" customWidth="1"/>
    <col min="2818" max="2818" width="26.28515625" customWidth="1"/>
    <col min="2819" max="2819" width="12.42578125" customWidth="1"/>
    <col min="2820" max="2820" width="19.28515625" customWidth="1"/>
    <col min="2821" max="2821" width="16.140625" customWidth="1"/>
    <col min="2822" max="2822" width="11" customWidth="1"/>
    <col min="2823" max="2823" width="10.7109375" customWidth="1"/>
    <col min="2824" max="2824" width="14.7109375" customWidth="1"/>
    <col min="2825" max="2825" width="10" customWidth="1"/>
    <col min="2826" max="2826" width="7.42578125" customWidth="1"/>
    <col min="2827" max="2827" width="9.85546875" customWidth="1"/>
    <col min="2830" max="2831" width="8.5703125" customWidth="1"/>
    <col min="2832" max="2832" width="10" bestFit="1" customWidth="1"/>
    <col min="2833" max="2833" width="10" customWidth="1"/>
    <col min="2834" max="2834" width="12.28515625" customWidth="1"/>
    <col min="2835" max="2835" width="15" customWidth="1"/>
    <col min="2836" max="2836" width="10" bestFit="1" customWidth="1"/>
    <col min="2837" max="2837" width="10.7109375" customWidth="1"/>
    <col min="3072" max="3072" width="4" customWidth="1"/>
    <col min="3073" max="3073" width="18.42578125" customWidth="1"/>
    <col min="3074" max="3074" width="26.28515625" customWidth="1"/>
    <col min="3075" max="3075" width="12.42578125" customWidth="1"/>
    <col min="3076" max="3076" width="19.28515625" customWidth="1"/>
    <col min="3077" max="3077" width="16.140625" customWidth="1"/>
    <col min="3078" max="3078" width="11" customWidth="1"/>
    <col min="3079" max="3079" width="10.7109375" customWidth="1"/>
    <col min="3080" max="3080" width="14.7109375" customWidth="1"/>
    <col min="3081" max="3081" width="10" customWidth="1"/>
    <col min="3082" max="3082" width="7.42578125" customWidth="1"/>
    <col min="3083" max="3083" width="9.85546875" customWidth="1"/>
    <col min="3086" max="3087" width="8.5703125" customWidth="1"/>
    <col min="3088" max="3088" width="10" bestFit="1" customWidth="1"/>
    <col min="3089" max="3089" width="10" customWidth="1"/>
    <col min="3090" max="3090" width="12.28515625" customWidth="1"/>
    <col min="3091" max="3091" width="15" customWidth="1"/>
    <col min="3092" max="3092" width="10" bestFit="1" customWidth="1"/>
    <col min="3093" max="3093" width="10.7109375" customWidth="1"/>
    <col min="3328" max="3328" width="4" customWidth="1"/>
    <col min="3329" max="3329" width="18.42578125" customWidth="1"/>
    <col min="3330" max="3330" width="26.28515625" customWidth="1"/>
    <col min="3331" max="3331" width="12.42578125" customWidth="1"/>
    <col min="3332" max="3332" width="19.28515625" customWidth="1"/>
    <col min="3333" max="3333" width="16.140625" customWidth="1"/>
    <col min="3334" max="3334" width="11" customWidth="1"/>
    <col min="3335" max="3335" width="10.7109375" customWidth="1"/>
    <col min="3336" max="3336" width="14.7109375" customWidth="1"/>
    <col min="3337" max="3337" width="10" customWidth="1"/>
    <col min="3338" max="3338" width="7.42578125" customWidth="1"/>
    <col min="3339" max="3339" width="9.85546875" customWidth="1"/>
    <col min="3342" max="3343" width="8.5703125" customWidth="1"/>
    <col min="3344" max="3344" width="10" bestFit="1" customWidth="1"/>
    <col min="3345" max="3345" width="10" customWidth="1"/>
    <col min="3346" max="3346" width="12.28515625" customWidth="1"/>
    <col min="3347" max="3347" width="15" customWidth="1"/>
    <col min="3348" max="3348" width="10" bestFit="1" customWidth="1"/>
    <col min="3349" max="3349" width="10.7109375" customWidth="1"/>
    <col min="3584" max="3584" width="4" customWidth="1"/>
    <col min="3585" max="3585" width="18.42578125" customWidth="1"/>
    <col min="3586" max="3586" width="26.28515625" customWidth="1"/>
    <col min="3587" max="3587" width="12.42578125" customWidth="1"/>
    <col min="3588" max="3588" width="19.28515625" customWidth="1"/>
    <col min="3589" max="3589" width="16.140625" customWidth="1"/>
    <col min="3590" max="3590" width="11" customWidth="1"/>
    <col min="3591" max="3591" width="10.7109375" customWidth="1"/>
    <col min="3592" max="3592" width="14.7109375" customWidth="1"/>
    <col min="3593" max="3593" width="10" customWidth="1"/>
    <col min="3594" max="3594" width="7.42578125" customWidth="1"/>
    <col min="3595" max="3595" width="9.85546875" customWidth="1"/>
    <col min="3598" max="3599" width="8.5703125" customWidth="1"/>
    <col min="3600" max="3600" width="10" bestFit="1" customWidth="1"/>
    <col min="3601" max="3601" width="10" customWidth="1"/>
    <col min="3602" max="3602" width="12.28515625" customWidth="1"/>
    <col min="3603" max="3603" width="15" customWidth="1"/>
    <col min="3604" max="3604" width="10" bestFit="1" customWidth="1"/>
    <col min="3605" max="3605" width="10.7109375" customWidth="1"/>
    <col min="3840" max="3840" width="4" customWidth="1"/>
    <col min="3841" max="3841" width="18.42578125" customWidth="1"/>
    <col min="3842" max="3842" width="26.28515625" customWidth="1"/>
    <col min="3843" max="3843" width="12.42578125" customWidth="1"/>
    <col min="3844" max="3844" width="19.28515625" customWidth="1"/>
    <col min="3845" max="3845" width="16.140625" customWidth="1"/>
    <col min="3846" max="3846" width="11" customWidth="1"/>
    <col min="3847" max="3847" width="10.7109375" customWidth="1"/>
    <col min="3848" max="3848" width="14.7109375" customWidth="1"/>
    <col min="3849" max="3849" width="10" customWidth="1"/>
    <col min="3850" max="3850" width="7.42578125" customWidth="1"/>
    <col min="3851" max="3851" width="9.85546875" customWidth="1"/>
    <col min="3854" max="3855" width="8.5703125" customWidth="1"/>
    <col min="3856" max="3856" width="10" bestFit="1" customWidth="1"/>
    <col min="3857" max="3857" width="10" customWidth="1"/>
    <col min="3858" max="3858" width="12.28515625" customWidth="1"/>
    <col min="3859" max="3859" width="15" customWidth="1"/>
    <col min="3860" max="3860" width="10" bestFit="1" customWidth="1"/>
    <col min="3861" max="3861" width="10.7109375" customWidth="1"/>
    <col min="4096" max="4096" width="4" customWidth="1"/>
    <col min="4097" max="4097" width="18.42578125" customWidth="1"/>
    <col min="4098" max="4098" width="26.28515625" customWidth="1"/>
    <col min="4099" max="4099" width="12.42578125" customWidth="1"/>
    <col min="4100" max="4100" width="19.28515625" customWidth="1"/>
    <col min="4101" max="4101" width="16.140625" customWidth="1"/>
    <col min="4102" max="4102" width="11" customWidth="1"/>
    <col min="4103" max="4103" width="10.7109375" customWidth="1"/>
    <col min="4104" max="4104" width="14.7109375" customWidth="1"/>
    <col min="4105" max="4105" width="10" customWidth="1"/>
    <col min="4106" max="4106" width="7.42578125" customWidth="1"/>
    <col min="4107" max="4107" width="9.85546875" customWidth="1"/>
    <col min="4110" max="4111" width="8.5703125" customWidth="1"/>
    <col min="4112" max="4112" width="10" bestFit="1" customWidth="1"/>
    <col min="4113" max="4113" width="10" customWidth="1"/>
    <col min="4114" max="4114" width="12.28515625" customWidth="1"/>
    <col min="4115" max="4115" width="15" customWidth="1"/>
    <col min="4116" max="4116" width="10" bestFit="1" customWidth="1"/>
    <col min="4117" max="4117" width="10.7109375" customWidth="1"/>
    <col min="4352" max="4352" width="4" customWidth="1"/>
    <col min="4353" max="4353" width="18.42578125" customWidth="1"/>
    <col min="4354" max="4354" width="26.28515625" customWidth="1"/>
    <col min="4355" max="4355" width="12.42578125" customWidth="1"/>
    <col min="4356" max="4356" width="19.28515625" customWidth="1"/>
    <col min="4357" max="4357" width="16.140625" customWidth="1"/>
    <col min="4358" max="4358" width="11" customWidth="1"/>
    <col min="4359" max="4359" width="10.7109375" customWidth="1"/>
    <col min="4360" max="4360" width="14.7109375" customWidth="1"/>
    <col min="4361" max="4361" width="10" customWidth="1"/>
    <col min="4362" max="4362" width="7.42578125" customWidth="1"/>
    <col min="4363" max="4363" width="9.85546875" customWidth="1"/>
    <col min="4366" max="4367" width="8.5703125" customWidth="1"/>
    <col min="4368" max="4368" width="10" bestFit="1" customWidth="1"/>
    <col min="4369" max="4369" width="10" customWidth="1"/>
    <col min="4370" max="4370" width="12.28515625" customWidth="1"/>
    <col min="4371" max="4371" width="15" customWidth="1"/>
    <col min="4372" max="4372" width="10" bestFit="1" customWidth="1"/>
    <col min="4373" max="4373" width="10.7109375" customWidth="1"/>
    <col min="4608" max="4608" width="4" customWidth="1"/>
    <col min="4609" max="4609" width="18.42578125" customWidth="1"/>
    <col min="4610" max="4610" width="26.28515625" customWidth="1"/>
    <col min="4611" max="4611" width="12.42578125" customWidth="1"/>
    <col min="4612" max="4612" width="19.28515625" customWidth="1"/>
    <col min="4613" max="4613" width="16.140625" customWidth="1"/>
    <col min="4614" max="4614" width="11" customWidth="1"/>
    <col min="4615" max="4615" width="10.7109375" customWidth="1"/>
    <col min="4616" max="4616" width="14.7109375" customWidth="1"/>
    <col min="4617" max="4617" width="10" customWidth="1"/>
    <col min="4618" max="4618" width="7.42578125" customWidth="1"/>
    <col min="4619" max="4619" width="9.85546875" customWidth="1"/>
    <col min="4622" max="4623" width="8.5703125" customWidth="1"/>
    <col min="4624" max="4624" width="10" bestFit="1" customWidth="1"/>
    <col min="4625" max="4625" width="10" customWidth="1"/>
    <col min="4626" max="4626" width="12.28515625" customWidth="1"/>
    <col min="4627" max="4627" width="15" customWidth="1"/>
    <col min="4628" max="4628" width="10" bestFit="1" customWidth="1"/>
    <col min="4629" max="4629" width="10.7109375" customWidth="1"/>
    <col min="4864" max="4864" width="4" customWidth="1"/>
    <col min="4865" max="4865" width="18.42578125" customWidth="1"/>
    <col min="4866" max="4866" width="26.28515625" customWidth="1"/>
    <col min="4867" max="4867" width="12.42578125" customWidth="1"/>
    <col min="4868" max="4868" width="19.28515625" customWidth="1"/>
    <col min="4869" max="4869" width="16.140625" customWidth="1"/>
    <col min="4870" max="4870" width="11" customWidth="1"/>
    <col min="4871" max="4871" width="10.7109375" customWidth="1"/>
    <col min="4872" max="4872" width="14.7109375" customWidth="1"/>
    <col min="4873" max="4873" width="10" customWidth="1"/>
    <col min="4874" max="4874" width="7.42578125" customWidth="1"/>
    <col min="4875" max="4875" width="9.85546875" customWidth="1"/>
    <col min="4878" max="4879" width="8.5703125" customWidth="1"/>
    <col min="4880" max="4880" width="10" bestFit="1" customWidth="1"/>
    <col min="4881" max="4881" width="10" customWidth="1"/>
    <col min="4882" max="4882" width="12.28515625" customWidth="1"/>
    <col min="4883" max="4883" width="15" customWidth="1"/>
    <col min="4884" max="4884" width="10" bestFit="1" customWidth="1"/>
    <col min="4885" max="4885" width="10.7109375" customWidth="1"/>
    <col min="5120" max="5120" width="4" customWidth="1"/>
    <col min="5121" max="5121" width="18.42578125" customWidth="1"/>
    <col min="5122" max="5122" width="26.28515625" customWidth="1"/>
    <col min="5123" max="5123" width="12.42578125" customWidth="1"/>
    <col min="5124" max="5124" width="19.28515625" customWidth="1"/>
    <col min="5125" max="5125" width="16.140625" customWidth="1"/>
    <col min="5126" max="5126" width="11" customWidth="1"/>
    <col min="5127" max="5127" width="10.7109375" customWidth="1"/>
    <col min="5128" max="5128" width="14.7109375" customWidth="1"/>
    <col min="5129" max="5129" width="10" customWidth="1"/>
    <col min="5130" max="5130" width="7.42578125" customWidth="1"/>
    <col min="5131" max="5131" width="9.85546875" customWidth="1"/>
    <col min="5134" max="5135" width="8.5703125" customWidth="1"/>
    <col min="5136" max="5136" width="10" bestFit="1" customWidth="1"/>
    <col min="5137" max="5137" width="10" customWidth="1"/>
    <col min="5138" max="5138" width="12.28515625" customWidth="1"/>
    <col min="5139" max="5139" width="15" customWidth="1"/>
    <col min="5140" max="5140" width="10" bestFit="1" customWidth="1"/>
    <col min="5141" max="5141" width="10.7109375" customWidth="1"/>
    <col min="5376" max="5376" width="4" customWidth="1"/>
    <col min="5377" max="5377" width="18.42578125" customWidth="1"/>
    <col min="5378" max="5378" width="26.28515625" customWidth="1"/>
    <col min="5379" max="5379" width="12.42578125" customWidth="1"/>
    <col min="5380" max="5380" width="19.28515625" customWidth="1"/>
    <col min="5381" max="5381" width="16.140625" customWidth="1"/>
    <col min="5382" max="5382" width="11" customWidth="1"/>
    <col min="5383" max="5383" width="10.7109375" customWidth="1"/>
    <col min="5384" max="5384" width="14.7109375" customWidth="1"/>
    <col min="5385" max="5385" width="10" customWidth="1"/>
    <col min="5386" max="5386" width="7.42578125" customWidth="1"/>
    <col min="5387" max="5387" width="9.85546875" customWidth="1"/>
    <col min="5390" max="5391" width="8.5703125" customWidth="1"/>
    <col min="5392" max="5392" width="10" bestFit="1" customWidth="1"/>
    <col min="5393" max="5393" width="10" customWidth="1"/>
    <col min="5394" max="5394" width="12.28515625" customWidth="1"/>
    <col min="5395" max="5395" width="15" customWidth="1"/>
    <col min="5396" max="5396" width="10" bestFit="1" customWidth="1"/>
    <col min="5397" max="5397" width="10.7109375" customWidth="1"/>
    <col min="5632" max="5632" width="4" customWidth="1"/>
    <col min="5633" max="5633" width="18.42578125" customWidth="1"/>
    <col min="5634" max="5634" width="26.28515625" customWidth="1"/>
    <col min="5635" max="5635" width="12.42578125" customWidth="1"/>
    <col min="5636" max="5636" width="19.28515625" customWidth="1"/>
    <col min="5637" max="5637" width="16.140625" customWidth="1"/>
    <col min="5638" max="5638" width="11" customWidth="1"/>
    <col min="5639" max="5639" width="10.7109375" customWidth="1"/>
    <col min="5640" max="5640" width="14.7109375" customWidth="1"/>
    <col min="5641" max="5641" width="10" customWidth="1"/>
    <col min="5642" max="5642" width="7.42578125" customWidth="1"/>
    <col min="5643" max="5643" width="9.85546875" customWidth="1"/>
    <col min="5646" max="5647" width="8.5703125" customWidth="1"/>
    <col min="5648" max="5648" width="10" bestFit="1" customWidth="1"/>
    <col min="5649" max="5649" width="10" customWidth="1"/>
    <col min="5650" max="5650" width="12.28515625" customWidth="1"/>
    <col min="5651" max="5651" width="15" customWidth="1"/>
    <col min="5652" max="5652" width="10" bestFit="1" customWidth="1"/>
    <col min="5653" max="5653" width="10.7109375" customWidth="1"/>
    <col min="5888" max="5888" width="4" customWidth="1"/>
    <col min="5889" max="5889" width="18.42578125" customWidth="1"/>
    <col min="5890" max="5890" width="26.28515625" customWidth="1"/>
    <col min="5891" max="5891" width="12.42578125" customWidth="1"/>
    <col min="5892" max="5892" width="19.28515625" customWidth="1"/>
    <col min="5893" max="5893" width="16.140625" customWidth="1"/>
    <col min="5894" max="5894" width="11" customWidth="1"/>
    <col min="5895" max="5895" width="10.7109375" customWidth="1"/>
    <col min="5896" max="5896" width="14.7109375" customWidth="1"/>
    <col min="5897" max="5897" width="10" customWidth="1"/>
    <col min="5898" max="5898" width="7.42578125" customWidth="1"/>
    <col min="5899" max="5899" width="9.85546875" customWidth="1"/>
    <col min="5902" max="5903" width="8.5703125" customWidth="1"/>
    <col min="5904" max="5904" width="10" bestFit="1" customWidth="1"/>
    <col min="5905" max="5905" width="10" customWidth="1"/>
    <col min="5906" max="5906" width="12.28515625" customWidth="1"/>
    <col min="5907" max="5907" width="15" customWidth="1"/>
    <col min="5908" max="5908" width="10" bestFit="1" customWidth="1"/>
    <col min="5909" max="5909" width="10.7109375" customWidth="1"/>
    <col min="6144" max="6144" width="4" customWidth="1"/>
    <col min="6145" max="6145" width="18.42578125" customWidth="1"/>
    <col min="6146" max="6146" width="26.28515625" customWidth="1"/>
    <col min="6147" max="6147" width="12.42578125" customWidth="1"/>
    <col min="6148" max="6148" width="19.28515625" customWidth="1"/>
    <col min="6149" max="6149" width="16.140625" customWidth="1"/>
    <col min="6150" max="6150" width="11" customWidth="1"/>
    <col min="6151" max="6151" width="10.7109375" customWidth="1"/>
    <col min="6152" max="6152" width="14.7109375" customWidth="1"/>
    <col min="6153" max="6153" width="10" customWidth="1"/>
    <col min="6154" max="6154" width="7.42578125" customWidth="1"/>
    <col min="6155" max="6155" width="9.85546875" customWidth="1"/>
    <col min="6158" max="6159" width="8.5703125" customWidth="1"/>
    <col min="6160" max="6160" width="10" bestFit="1" customWidth="1"/>
    <col min="6161" max="6161" width="10" customWidth="1"/>
    <col min="6162" max="6162" width="12.28515625" customWidth="1"/>
    <col min="6163" max="6163" width="15" customWidth="1"/>
    <col min="6164" max="6164" width="10" bestFit="1" customWidth="1"/>
    <col min="6165" max="6165" width="10.7109375" customWidth="1"/>
    <col min="6400" max="6400" width="4" customWidth="1"/>
    <col min="6401" max="6401" width="18.42578125" customWidth="1"/>
    <col min="6402" max="6402" width="26.28515625" customWidth="1"/>
    <col min="6403" max="6403" width="12.42578125" customWidth="1"/>
    <col min="6404" max="6404" width="19.28515625" customWidth="1"/>
    <col min="6405" max="6405" width="16.140625" customWidth="1"/>
    <col min="6406" max="6406" width="11" customWidth="1"/>
    <col min="6407" max="6407" width="10.7109375" customWidth="1"/>
    <col min="6408" max="6408" width="14.7109375" customWidth="1"/>
    <col min="6409" max="6409" width="10" customWidth="1"/>
    <col min="6410" max="6410" width="7.42578125" customWidth="1"/>
    <col min="6411" max="6411" width="9.85546875" customWidth="1"/>
    <col min="6414" max="6415" width="8.5703125" customWidth="1"/>
    <col min="6416" max="6416" width="10" bestFit="1" customWidth="1"/>
    <col min="6417" max="6417" width="10" customWidth="1"/>
    <col min="6418" max="6418" width="12.28515625" customWidth="1"/>
    <col min="6419" max="6419" width="15" customWidth="1"/>
    <col min="6420" max="6420" width="10" bestFit="1" customWidth="1"/>
    <col min="6421" max="6421" width="10.7109375" customWidth="1"/>
    <col min="6656" max="6656" width="4" customWidth="1"/>
    <col min="6657" max="6657" width="18.42578125" customWidth="1"/>
    <col min="6658" max="6658" width="26.28515625" customWidth="1"/>
    <col min="6659" max="6659" width="12.42578125" customWidth="1"/>
    <col min="6660" max="6660" width="19.28515625" customWidth="1"/>
    <col min="6661" max="6661" width="16.140625" customWidth="1"/>
    <col min="6662" max="6662" width="11" customWidth="1"/>
    <col min="6663" max="6663" width="10.7109375" customWidth="1"/>
    <col min="6664" max="6664" width="14.7109375" customWidth="1"/>
    <col min="6665" max="6665" width="10" customWidth="1"/>
    <col min="6666" max="6666" width="7.42578125" customWidth="1"/>
    <col min="6667" max="6667" width="9.85546875" customWidth="1"/>
    <col min="6670" max="6671" width="8.5703125" customWidth="1"/>
    <col min="6672" max="6672" width="10" bestFit="1" customWidth="1"/>
    <col min="6673" max="6673" width="10" customWidth="1"/>
    <col min="6674" max="6674" width="12.28515625" customWidth="1"/>
    <col min="6675" max="6675" width="15" customWidth="1"/>
    <col min="6676" max="6676" width="10" bestFit="1" customWidth="1"/>
    <col min="6677" max="6677" width="10.7109375" customWidth="1"/>
    <col min="6912" max="6912" width="4" customWidth="1"/>
    <col min="6913" max="6913" width="18.42578125" customWidth="1"/>
    <col min="6914" max="6914" width="26.28515625" customWidth="1"/>
    <col min="6915" max="6915" width="12.42578125" customWidth="1"/>
    <col min="6916" max="6916" width="19.28515625" customWidth="1"/>
    <col min="6917" max="6917" width="16.140625" customWidth="1"/>
    <col min="6918" max="6918" width="11" customWidth="1"/>
    <col min="6919" max="6919" width="10.7109375" customWidth="1"/>
    <col min="6920" max="6920" width="14.7109375" customWidth="1"/>
    <col min="6921" max="6921" width="10" customWidth="1"/>
    <col min="6922" max="6922" width="7.42578125" customWidth="1"/>
    <col min="6923" max="6923" width="9.85546875" customWidth="1"/>
    <col min="6926" max="6927" width="8.5703125" customWidth="1"/>
    <col min="6928" max="6928" width="10" bestFit="1" customWidth="1"/>
    <col min="6929" max="6929" width="10" customWidth="1"/>
    <col min="6930" max="6930" width="12.28515625" customWidth="1"/>
    <col min="6931" max="6931" width="15" customWidth="1"/>
    <col min="6932" max="6932" width="10" bestFit="1" customWidth="1"/>
    <col min="6933" max="6933" width="10.7109375" customWidth="1"/>
    <col min="7168" max="7168" width="4" customWidth="1"/>
    <col min="7169" max="7169" width="18.42578125" customWidth="1"/>
    <col min="7170" max="7170" width="26.28515625" customWidth="1"/>
    <col min="7171" max="7171" width="12.42578125" customWidth="1"/>
    <col min="7172" max="7172" width="19.28515625" customWidth="1"/>
    <col min="7173" max="7173" width="16.140625" customWidth="1"/>
    <col min="7174" max="7174" width="11" customWidth="1"/>
    <col min="7175" max="7175" width="10.7109375" customWidth="1"/>
    <col min="7176" max="7176" width="14.7109375" customWidth="1"/>
    <col min="7177" max="7177" width="10" customWidth="1"/>
    <col min="7178" max="7178" width="7.42578125" customWidth="1"/>
    <col min="7179" max="7179" width="9.85546875" customWidth="1"/>
    <col min="7182" max="7183" width="8.5703125" customWidth="1"/>
    <col min="7184" max="7184" width="10" bestFit="1" customWidth="1"/>
    <col min="7185" max="7185" width="10" customWidth="1"/>
    <col min="7186" max="7186" width="12.28515625" customWidth="1"/>
    <col min="7187" max="7187" width="15" customWidth="1"/>
    <col min="7188" max="7188" width="10" bestFit="1" customWidth="1"/>
    <col min="7189" max="7189" width="10.7109375" customWidth="1"/>
    <col min="7424" max="7424" width="4" customWidth="1"/>
    <col min="7425" max="7425" width="18.42578125" customWidth="1"/>
    <col min="7426" max="7426" width="26.28515625" customWidth="1"/>
    <col min="7427" max="7427" width="12.42578125" customWidth="1"/>
    <col min="7428" max="7428" width="19.28515625" customWidth="1"/>
    <col min="7429" max="7429" width="16.140625" customWidth="1"/>
    <col min="7430" max="7430" width="11" customWidth="1"/>
    <col min="7431" max="7431" width="10.7109375" customWidth="1"/>
    <col min="7432" max="7432" width="14.7109375" customWidth="1"/>
    <col min="7433" max="7433" width="10" customWidth="1"/>
    <col min="7434" max="7434" width="7.42578125" customWidth="1"/>
    <col min="7435" max="7435" width="9.85546875" customWidth="1"/>
    <col min="7438" max="7439" width="8.5703125" customWidth="1"/>
    <col min="7440" max="7440" width="10" bestFit="1" customWidth="1"/>
    <col min="7441" max="7441" width="10" customWidth="1"/>
    <col min="7442" max="7442" width="12.28515625" customWidth="1"/>
    <col min="7443" max="7443" width="15" customWidth="1"/>
    <col min="7444" max="7444" width="10" bestFit="1" customWidth="1"/>
    <col min="7445" max="7445" width="10.7109375" customWidth="1"/>
    <col min="7680" max="7680" width="4" customWidth="1"/>
    <col min="7681" max="7681" width="18.42578125" customWidth="1"/>
    <col min="7682" max="7682" width="26.28515625" customWidth="1"/>
    <col min="7683" max="7683" width="12.42578125" customWidth="1"/>
    <col min="7684" max="7684" width="19.28515625" customWidth="1"/>
    <col min="7685" max="7685" width="16.140625" customWidth="1"/>
    <col min="7686" max="7686" width="11" customWidth="1"/>
    <col min="7687" max="7687" width="10.7109375" customWidth="1"/>
    <col min="7688" max="7688" width="14.7109375" customWidth="1"/>
    <col min="7689" max="7689" width="10" customWidth="1"/>
    <col min="7690" max="7690" width="7.42578125" customWidth="1"/>
    <col min="7691" max="7691" width="9.85546875" customWidth="1"/>
    <col min="7694" max="7695" width="8.5703125" customWidth="1"/>
    <col min="7696" max="7696" width="10" bestFit="1" customWidth="1"/>
    <col min="7697" max="7697" width="10" customWidth="1"/>
    <col min="7698" max="7698" width="12.28515625" customWidth="1"/>
    <col min="7699" max="7699" width="15" customWidth="1"/>
    <col min="7700" max="7700" width="10" bestFit="1" customWidth="1"/>
    <col min="7701" max="7701" width="10.7109375" customWidth="1"/>
    <col min="7936" max="7936" width="4" customWidth="1"/>
    <col min="7937" max="7937" width="18.42578125" customWidth="1"/>
    <col min="7938" max="7938" width="26.28515625" customWidth="1"/>
    <col min="7939" max="7939" width="12.42578125" customWidth="1"/>
    <col min="7940" max="7940" width="19.28515625" customWidth="1"/>
    <col min="7941" max="7941" width="16.140625" customWidth="1"/>
    <col min="7942" max="7942" width="11" customWidth="1"/>
    <col min="7943" max="7943" width="10.7109375" customWidth="1"/>
    <col min="7944" max="7944" width="14.7109375" customWidth="1"/>
    <col min="7945" max="7945" width="10" customWidth="1"/>
    <col min="7946" max="7946" width="7.42578125" customWidth="1"/>
    <col min="7947" max="7947" width="9.85546875" customWidth="1"/>
    <col min="7950" max="7951" width="8.5703125" customWidth="1"/>
    <col min="7952" max="7952" width="10" bestFit="1" customWidth="1"/>
    <col min="7953" max="7953" width="10" customWidth="1"/>
    <col min="7954" max="7954" width="12.28515625" customWidth="1"/>
    <col min="7955" max="7955" width="15" customWidth="1"/>
    <col min="7956" max="7956" width="10" bestFit="1" customWidth="1"/>
    <col min="7957" max="7957" width="10.7109375" customWidth="1"/>
    <col min="8192" max="8192" width="4" customWidth="1"/>
    <col min="8193" max="8193" width="18.42578125" customWidth="1"/>
    <col min="8194" max="8194" width="26.28515625" customWidth="1"/>
    <col min="8195" max="8195" width="12.42578125" customWidth="1"/>
    <col min="8196" max="8196" width="19.28515625" customWidth="1"/>
    <col min="8197" max="8197" width="16.140625" customWidth="1"/>
    <col min="8198" max="8198" width="11" customWidth="1"/>
    <col min="8199" max="8199" width="10.7109375" customWidth="1"/>
    <col min="8200" max="8200" width="14.7109375" customWidth="1"/>
    <col min="8201" max="8201" width="10" customWidth="1"/>
    <col min="8202" max="8202" width="7.42578125" customWidth="1"/>
    <col min="8203" max="8203" width="9.85546875" customWidth="1"/>
    <col min="8206" max="8207" width="8.5703125" customWidth="1"/>
    <col min="8208" max="8208" width="10" bestFit="1" customWidth="1"/>
    <col min="8209" max="8209" width="10" customWidth="1"/>
    <col min="8210" max="8210" width="12.28515625" customWidth="1"/>
    <col min="8211" max="8211" width="15" customWidth="1"/>
    <col min="8212" max="8212" width="10" bestFit="1" customWidth="1"/>
    <col min="8213" max="8213" width="10.7109375" customWidth="1"/>
    <col min="8448" max="8448" width="4" customWidth="1"/>
    <col min="8449" max="8449" width="18.42578125" customWidth="1"/>
    <col min="8450" max="8450" width="26.28515625" customWidth="1"/>
    <col min="8451" max="8451" width="12.42578125" customWidth="1"/>
    <col min="8452" max="8452" width="19.28515625" customWidth="1"/>
    <col min="8453" max="8453" width="16.140625" customWidth="1"/>
    <col min="8454" max="8454" width="11" customWidth="1"/>
    <col min="8455" max="8455" width="10.7109375" customWidth="1"/>
    <col min="8456" max="8456" width="14.7109375" customWidth="1"/>
    <col min="8457" max="8457" width="10" customWidth="1"/>
    <col min="8458" max="8458" width="7.42578125" customWidth="1"/>
    <col min="8459" max="8459" width="9.85546875" customWidth="1"/>
    <col min="8462" max="8463" width="8.5703125" customWidth="1"/>
    <col min="8464" max="8464" width="10" bestFit="1" customWidth="1"/>
    <col min="8465" max="8465" width="10" customWidth="1"/>
    <col min="8466" max="8466" width="12.28515625" customWidth="1"/>
    <col min="8467" max="8467" width="15" customWidth="1"/>
    <col min="8468" max="8468" width="10" bestFit="1" customWidth="1"/>
    <col min="8469" max="8469" width="10.7109375" customWidth="1"/>
    <col min="8704" max="8704" width="4" customWidth="1"/>
    <col min="8705" max="8705" width="18.42578125" customWidth="1"/>
    <col min="8706" max="8706" width="26.28515625" customWidth="1"/>
    <col min="8707" max="8707" width="12.42578125" customWidth="1"/>
    <col min="8708" max="8708" width="19.28515625" customWidth="1"/>
    <col min="8709" max="8709" width="16.140625" customWidth="1"/>
    <col min="8710" max="8710" width="11" customWidth="1"/>
    <col min="8711" max="8711" width="10.7109375" customWidth="1"/>
    <col min="8712" max="8712" width="14.7109375" customWidth="1"/>
    <col min="8713" max="8713" width="10" customWidth="1"/>
    <col min="8714" max="8714" width="7.42578125" customWidth="1"/>
    <col min="8715" max="8715" width="9.85546875" customWidth="1"/>
    <col min="8718" max="8719" width="8.5703125" customWidth="1"/>
    <col min="8720" max="8720" width="10" bestFit="1" customWidth="1"/>
    <col min="8721" max="8721" width="10" customWidth="1"/>
    <col min="8722" max="8722" width="12.28515625" customWidth="1"/>
    <col min="8723" max="8723" width="15" customWidth="1"/>
    <col min="8724" max="8724" width="10" bestFit="1" customWidth="1"/>
    <col min="8725" max="8725" width="10.7109375" customWidth="1"/>
    <col min="8960" max="8960" width="4" customWidth="1"/>
    <col min="8961" max="8961" width="18.42578125" customWidth="1"/>
    <col min="8962" max="8962" width="26.28515625" customWidth="1"/>
    <col min="8963" max="8963" width="12.42578125" customWidth="1"/>
    <col min="8964" max="8964" width="19.28515625" customWidth="1"/>
    <col min="8965" max="8965" width="16.140625" customWidth="1"/>
    <col min="8966" max="8966" width="11" customWidth="1"/>
    <col min="8967" max="8967" width="10.7109375" customWidth="1"/>
    <col min="8968" max="8968" width="14.7109375" customWidth="1"/>
    <col min="8969" max="8969" width="10" customWidth="1"/>
    <col min="8970" max="8970" width="7.42578125" customWidth="1"/>
    <col min="8971" max="8971" width="9.85546875" customWidth="1"/>
    <col min="8974" max="8975" width="8.5703125" customWidth="1"/>
    <col min="8976" max="8976" width="10" bestFit="1" customWidth="1"/>
    <col min="8977" max="8977" width="10" customWidth="1"/>
    <col min="8978" max="8978" width="12.28515625" customWidth="1"/>
    <col min="8979" max="8979" width="15" customWidth="1"/>
    <col min="8980" max="8980" width="10" bestFit="1" customWidth="1"/>
    <col min="8981" max="8981" width="10.7109375" customWidth="1"/>
    <col min="9216" max="9216" width="4" customWidth="1"/>
    <col min="9217" max="9217" width="18.42578125" customWidth="1"/>
    <col min="9218" max="9218" width="26.28515625" customWidth="1"/>
    <col min="9219" max="9219" width="12.42578125" customWidth="1"/>
    <col min="9220" max="9220" width="19.28515625" customWidth="1"/>
    <col min="9221" max="9221" width="16.140625" customWidth="1"/>
    <col min="9222" max="9222" width="11" customWidth="1"/>
    <col min="9223" max="9223" width="10.7109375" customWidth="1"/>
    <col min="9224" max="9224" width="14.7109375" customWidth="1"/>
    <col min="9225" max="9225" width="10" customWidth="1"/>
    <col min="9226" max="9226" width="7.42578125" customWidth="1"/>
    <col min="9227" max="9227" width="9.85546875" customWidth="1"/>
    <col min="9230" max="9231" width="8.5703125" customWidth="1"/>
    <col min="9232" max="9232" width="10" bestFit="1" customWidth="1"/>
    <col min="9233" max="9233" width="10" customWidth="1"/>
    <col min="9234" max="9234" width="12.28515625" customWidth="1"/>
    <col min="9235" max="9235" width="15" customWidth="1"/>
    <col min="9236" max="9236" width="10" bestFit="1" customWidth="1"/>
    <col min="9237" max="9237" width="10.7109375" customWidth="1"/>
    <col min="9472" max="9472" width="4" customWidth="1"/>
    <col min="9473" max="9473" width="18.42578125" customWidth="1"/>
    <col min="9474" max="9474" width="26.28515625" customWidth="1"/>
    <col min="9475" max="9475" width="12.42578125" customWidth="1"/>
    <col min="9476" max="9476" width="19.28515625" customWidth="1"/>
    <col min="9477" max="9477" width="16.140625" customWidth="1"/>
    <col min="9478" max="9478" width="11" customWidth="1"/>
    <col min="9479" max="9479" width="10.7109375" customWidth="1"/>
    <col min="9480" max="9480" width="14.7109375" customWidth="1"/>
    <col min="9481" max="9481" width="10" customWidth="1"/>
    <col min="9482" max="9482" width="7.42578125" customWidth="1"/>
    <col min="9483" max="9483" width="9.85546875" customWidth="1"/>
    <col min="9486" max="9487" width="8.5703125" customWidth="1"/>
    <col min="9488" max="9488" width="10" bestFit="1" customWidth="1"/>
    <col min="9489" max="9489" width="10" customWidth="1"/>
    <col min="9490" max="9490" width="12.28515625" customWidth="1"/>
    <col min="9491" max="9491" width="15" customWidth="1"/>
    <col min="9492" max="9492" width="10" bestFit="1" customWidth="1"/>
    <col min="9493" max="9493" width="10.7109375" customWidth="1"/>
    <col min="9728" max="9728" width="4" customWidth="1"/>
    <col min="9729" max="9729" width="18.42578125" customWidth="1"/>
    <col min="9730" max="9730" width="26.28515625" customWidth="1"/>
    <col min="9731" max="9731" width="12.42578125" customWidth="1"/>
    <col min="9732" max="9732" width="19.28515625" customWidth="1"/>
    <col min="9733" max="9733" width="16.140625" customWidth="1"/>
    <col min="9734" max="9734" width="11" customWidth="1"/>
    <col min="9735" max="9735" width="10.7109375" customWidth="1"/>
    <col min="9736" max="9736" width="14.7109375" customWidth="1"/>
    <col min="9737" max="9737" width="10" customWidth="1"/>
    <col min="9738" max="9738" width="7.42578125" customWidth="1"/>
    <col min="9739" max="9739" width="9.85546875" customWidth="1"/>
    <col min="9742" max="9743" width="8.5703125" customWidth="1"/>
    <col min="9744" max="9744" width="10" bestFit="1" customWidth="1"/>
    <col min="9745" max="9745" width="10" customWidth="1"/>
    <col min="9746" max="9746" width="12.28515625" customWidth="1"/>
    <col min="9747" max="9747" width="15" customWidth="1"/>
    <col min="9748" max="9748" width="10" bestFit="1" customWidth="1"/>
    <col min="9749" max="9749" width="10.7109375" customWidth="1"/>
    <col min="9984" max="9984" width="4" customWidth="1"/>
    <col min="9985" max="9985" width="18.42578125" customWidth="1"/>
    <col min="9986" max="9986" width="26.28515625" customWidth="1"/>
    <col min="9987" max="9987" width="12.42578125" customWidth="1"/>
    <col min="9988" max="9988" width="19.28515625" customWidth="1"/>
    <col min="9989" max="9989" width="16.140625" customWidth="1"/>
    <col min="9990" max="9990" width="11" customWidth="1"/>
    <col min="9991" max="9991" width="10.7109375" customWidth="1"/>
    <col min="9992" max="9992" width="14.7109375" customWidth="1"/>
    <col min="9993" max="9993" width="10" customWidth="1"/>
    <col min="9994" max="9994" width="7.42578125" customWidth="1"/>
    <col min="9995" max="9995" width="9.85546875" customWidth="1"/>
    <col min="9998" max="9999" width="8.5703125" customWidth="1"/>
    <col min="10000" max="10000" width="10" bestFit="1" customWidth="1"/>
    <col min="10001" max="10001" width="10" customWidth="1"/>
    <col min="10002" max="10002" width="12.28515625" customWidth="1"/>
    <col min="10003" max="10003" width="15" customWidth="1"/>
    <col min="10004" max="10004" width="10" bestFit="1" customWidth="1"/>
    <col min="10005" max="10005" width="10.7109375" customWidth="1"/>
    <col min="10240" max="10240" width="4" customWidth="1"/>
    <col min="10241" max="10241" width="18.42578125" customWidth="1"/>
    <col min="10242" max="10242" width="26.28515625" customWidth="1"/>
    <col min="10243" max="10243" width="12.42578125" customWidth="1"/>
    <col min="10244" max="10244" width="19.28515625" customWidth="1"/>
    <col min="10245" max="10245" width="16.140625" customWidth="1"/>
    <col min="10246" max="10246" width="11" customWidth="1"/>
    <col min="10247" max="10247" width="10.7109375" customWidth="1"/>
    <col min="10248" max="10248" width="14.7109375" customWidth="1"/>
    <col min="10249" max="10249" width="10" customWidth="1"/>
    <col min="10250" max="10250" width="7.42578125" customWidth="1"/>
    <col min="10251" max="10251" width="9.85546875" customWidth="1"/>
    <col min="10254" max="10255" width="8.5703125" customWidth="1"/>
    <col min="10256" max="10256" width="10" bestFit="1" customWidth="1"/>
    <col min="10257" max="10257" width="10" customWidth="1"/>
    <col min="10258" max="10258" width="12.28515625" customWidth="1"/>
    <col min="10259" max="10259" width="15" customWidth="1"/>
    <col min="10260" max="10260" width="10" bestFit="1" customWidth="1"/>
    <col min="10261" max="10261" width="10.7109375" customWidth="1"/>
    <col min="10496" max="10496" width="4" customWidth="1"/>
    <col min="10497" max="10497" width="18.42578125" customWidth="1"/>
    <col min="10498" max="10498" width="26.28515625" customWidth="1"/>
    <col min="10499" max="10499" width="12.42578125" customWidth="1"/>
    <col min="10500" max="10500" width="19.28515625" customWidth="1"/>
    <col min="10501" max="10501" width="16.140625" customWidth="1"/>
    <col min="10502" max="10502" width="11" customWidth="1"/>
    <col min="10503" max="10503" width="10.7109375" customWidth="1"/>
    <col min="10504" max="10504" width="14.7109375" customWidth="1"/>
    <col min="10505" max="10505" width="10" customWidth="1"/>
    <col min="10506" max="10506" width="7.42578125" customWidth="1"/>
    <col min="10507" max="10507" width="9.85546875" customWidth="1"/>
    <col min="10510" max="10511" width="8.5703125" customWidth="1"/>
    <col min="10512" max="10512" width="10" bestFit="1" customWidth="1"/>
    <col min="10513" max="10513" width="10" customWidth="1"/>
    <col min="10514" max="10514" width="12.28515625" customWidth="1"/>
    <col min="10515" max="10515" width="15" customWidth="1"/>
    <col min="10516" max="10516" width="10" bestFit="1" customWidth="1"/>
    <col min="10517" max="10517" width="10.7109375" customWidth="1"/>
    <col min="10752" max="10752" width="4" customWidth="1"/>
    <col min="10753" max="10753" width="18.42578125" customWidth="1"/>
    <col min="10754" max="10754" width="26.28515625" customWidth="1"/>
    <col min="10755" max="10755" width="12.42578125" customWidth="1"/>
    <col min="10756" max="10756" width="19.28515625" customWidth="1"/>
    <col min="10757" max="10757" width="16.140625" customWidth="1"/>
    <col min="10758" max="10758" width="11" customWidth="1"/>
    <col min="10759" max="10759" width="10.7109375" customWidth="1"/>
    <col min="10760" max="10760" width="14.7109375" customWidth="1"/>
    <col min="10761" max="10761" width="10" customWidth="1"/>
    <col min="10762" max="10762" width="7.42578125" customWidth="1"/>
    <col min="10763" max="10763" width="9.85546875" customWidth="1"/>
    <col min="10766" max="10767" width="8.5703125" customWidth="1"/>
    <col min="10768" max="10768" width="10" bestFit="1" customWidth="1"/>
    <col min="10769" max="10769" width="10" customWidth="1"/>
    <col min="10770" max="10770" width="12.28515625" customWidth="1"/>
    <col min="10771" max="10771" width="15" customWidth="1"/>
    <col min="10772" max="10772" width="10" bestFit="1" customWidth="1"/>
    <col min="10773" max="10773" width="10.7109375" customWidth="1"/>
    <col min="11008" max="11008" width="4" customWidth="1"/>
    <col min="11009" max="11009" width="18.42578125" customWidth="1"/>
    <col min="11010" max="11010" width="26.28515625" customWidth="1"/>
    <col min="11011" max="11011" width="12.42578125" customWidth="1"/>
    <col min="11012" max="11012" width="19.28515625" customWidth="1"/>
    <col min="11013" max="11013" width="16.140625" customWidth="1"/>
    <col min="11014" max="11014" width="11" customWidth="1"/>
    <col min="11015" max="11015" width="10.7109375" customWidth="1"/>
    <col min="11016" max="11016" width="14.7109375" customWidth="1"/>
    <col min="11017" max="11017" width="10" customWidth="1"/>
    <col min="11018" max="11018" width="7.42578125" customWidth="1"/>
    <col min="11019" max="11019" width="9.85546875" customWidth="1"/>
    <col min="11022" max="11023" width="8.5703125" customWidth="1"/>
    <col min="11024" max="11024" width="10" bestFit="1" customWidth="1"/>
    <col min="11025" max="11025" width="10" customWidth="1"/>
    <col min="11026" max="11026" width="12.28515625" customWidth="1"/>
    <col min="11027" max="11027" width="15" customWidth="1"/>
    <col min="11028" max="11028" width="10" bestFit="1" customWidth="1"/>
    <col min="11029" max="11029" width="10.7109375" customWidth="1"/>
    <col min="11264" max="11264" width="4" customWidth="1"/>
    <col min="11265" max="11265" width="18.42578125" customWidth="1"/>
    <col min="11266" max="11266" width="26.28515625" customWidth="1"/>
    <col min="11267" max="11267" width="12.42578125" customWidth="1"/>
    <col min="11268" max="11268" width="19.28515625" customWidth="1"/>
    <col min="11269" max="11269" width="16.140625" customWidth="1"/>
    <col min="11270" max="11270" width="11" customWidth="1"/>
    <col min="11271" max="11271" width="10.7109375" customWidth="1"/>
    <col min="11272" max="11272" width="14.7109375" customWidth="1"/>
    <col min="11273" max="11273" width="10" customWidth="1"/>
    <col min="11274" max="11274" width="7.42578125" customWidth="1"/>
    <col min="11275" max="11275" width="9.85546875" customWidth="1"/>
    <col min="11278" max="11279" width="8.5703125" customWidth="1"/>
    <col min="11280" max="11280" width="10" bestFit="1" customWidth="1"/>
    <col min="11281" max="11281" width="10" customWidth="1"/>
    <col min="11282" max="11282" width="12.28515625" customWidth="1"/>
    <col min="11283" max="11283" width="15" customWidth="1"/>
    <col min="11284" max="11284" width="10" bestFit="1" customWidth="1"/>
    <col min="11285" max="11285" width="10.7109375" customWidth="1"/>
    <col min="11520" max="11520" width="4" customWidth="1"/>
    <col min="11521" max="11521" width="18.42578125" customWidth="1"/>
    <col min="11522" max="11522" width="26.28515625" customWidth="1"/>
    <col min="11523" max="11523" width="12.42578125" customWidth="1"/>
    <col min="11524" max="11524" width="19.28515625" customWidth="1"/>
    <col min="11525" max="11525" width="16.140625" customWidth="1"/>
    <col min="11526" max="11526" width="11" customWidth="1"/>
    <col min="11527" max="11527" width="10.7109375" customWidth="1"/>
    <col min="11528" max="11528" width="14.7109375" customWidth="1"/>
    <col min="11529" max="11529" width="10" customWidth="1"/>
    <col min="11530" max="11530" width="7.42578125" customWidth="1"/>
    <col min="11531" max="11531" width="9.85546875" customWidth="1"/>
    <col min="11534" max="11535" width="8.5703125" customWidth="1"/>
    <col min="11536" max="11536" width="10" bestFit="1" customWidth="1"/>
    <col min="11537" max="11537" width="10" customWidth="1"/>
    <col min="11538" max="11538" width="12.28515625" customWidth="1"/>
    <col min="11539" max="11539" width="15" customWidth="1"/>
    <col min="11540" max="11540" width="10" bestFit="1" customWidth="1"/>
    <col min="11541" max="11541" width="10.7109375" customWidth="1"/>
    <col min="11776" max="11776" width="4" customWidth="1"/>
    <col min="11777" max="11777" width="18.42578125" customWidth="1"/>
    <col min="11778" max="11778" width="26.28515625" customWidth="1"/>
    <col min="11779" max="11779" width="12.42578125" customWidth="1"/>
    <col min="11780" max="11780" width="19.28515625" customWidth="1"/>
    <col min="11781" max="11781" width="16.140625" customWidth="1"/>
    <col min="11782" max="11782" width="11" customWidth="1"/>
    <col min="11783" max="11783" width="10.7109375" customWidth="1"/>
    <col min="11784" max="11784" width="14.7109375" customWidth="1"/>
    <col min="11785" max="11785" width="10" customWidth="1"/>
    <col min="11786" max="11786" width="7.42578125" customWidth="1"/>
    <col min="11787" max="11787" width="9.85546875" customWidth="1"/>
    <col min="11790" max="11791" width="8.5703125" customWidth="1"/>
    <col min="11792" max="11792" width="10" bestFit="1" customWidth="1"/>
    <col min="11793" max="11793" width="10" customWidth="1"/>
    <col min="11794" max="11794" width="12.28515625" customWidth="1"/>
    <col min="11795" max="11795" width="15" customWidth="1"/>
    <col min="11796" max="11796" width="10" bestFit="1" customWidth="1"/>
    <col min="11797" max="11797" width="10.7109375" customWidth="1"/>
    <col min="12032" max="12032" width="4" customWidth="1"/>
    <col min="12033" max="12033" width="18.42578125" customWidth="1"/>
    <col min="12034" max="12034" width="26.28515625" customWidth="1"/>
    <col min="12035" max="12035" width="12.42578125" customWidth="1"/>
    <col min="12036" max="12036" width="19.28515625" customWidth="1"/>
    <col min="12037" max="12037" width="16.140625" customWidth="1"/>
    <col min="12038" max="12038" width="11" customWidth="1"/>
    <col min="12039" max="12039" width="10.7109375" customWidth="1"/>
    <col min="12040" max="12040" width="14.7109375" customWidth="1"/>
    <col min="12041" max="12041" width="10" customWidth="1"/>
    <col min="12042" max="12042" width="7.42578125" customWidth="1"/>
    <col min="12043" max="12043" width="9.85546875" customWidth="1"/>
    <col min="12046" max="12047" width="8.5703125" customWidth="1"/>
    <col min="12048" max="12048" width="10" bestFit="1" customWidth="1"/>
    <col min="12049" max="12049" width="10" customWidth="1"/>
    <col min="12050" max="12050" width="12.28515625" customWidth="1"/>
    <col min="12051" max="12051" width="15" customWidth="1"/>
    <col min="12052" max="12052" width="10" bestFit="1" customWidth="1"/>
    <col min="12053" max="12053" width="10.7109375" customWidth="1"/>
    <col min="12288" max="12288" width="4" customWidth="1"/>
    <col min="12289" max="12289" width="18.42578125" customWidth="1"/>
    <col min="12290" max="12290" width="26.28515625" customWidth="1"/>
    <col min="12291" max="12291" width="12.42578125" customWidth="1"/>
    <col min="12292" max="12292" width="19.28515625" customWidth="1"/>
    <col min="12293" max="12293" width="16.140625" customWidth="1"/>
    <col min="12294" max="12294" width="11" customWidth="1"/>
    <col min="12295" max="12295" width="10.7109375" customWidth="1"/>
    <col min="12296" max="12296" width="14.7109375" customWidth="1"/>
    <col min="12297" max="12297" width="10" customWidth="1"/>
    <col min="12298" max="12298" width="7.42578125" customWidth="1"/>
    <col min="12299" max="12299" width="9.85546875" customWidth="1"/>
    <col min="12302" max="12303" width="8.5703125" customWidth="1"/>
    <col min="12304" max="12304" width="10" bestFit="1" customWidth="1"/>
    <col min="12305" max="12305" width="10" customWidth="1"/>
    <col min="12306" max="12306" width="12.28515625" customWidth="1"/>
    <col min="12307" max="12307" width="15" customWidth="1"/>
    <col min="12308" max="12308" width="10" bestFit="1" customWidth="1"/>
    <col min="12309" max="12309" width="10.7109375" customWidth="1"/>
    <col min="12544" max="12544" width="4" customWidth="1"/>
    <col min="12545" max="12545" width="18.42578125" customWidth="1"/>
    <col min="12546" max="12546" width="26.28515625" customWidth="1"/>
    <col min="12547" max="12547" width="12.42578125" customWidth="1"/>
    <col min="12548" max="12548" width="19.28515625" customWidth="1"/>
    <col min="12549" max="12549" width="16.140625" customWidth="1"/>
    <col min="12550" max="12550" width="11" customWidth="1"/>
    <col min="12551" max="12551" width="10.7109375" customWidth="1"/>
    <col min="12552" max="12552" width="14.7109375" customWidth="1"/>
    <col min="12553" max="12553" width="10" customWidth="1"/>
    <col min="12554" max="12554" width="7.42578125" customWidth="1"/>
    <col min="12555" max="12555" width="9.85546875" customWidth="1"/>
    <col min="12558" max="12559" width="8.5703125" customWidth="1"/>
    <col min="12560" max="12560" width="10" bestFit="1" customWidth="1"/>
    <col min="12561" max="12561" width="10" customWidth="1"/>
    <col min="12562" max="12562" width="12.28515625" customWidth="1"/>
    <col min="12563" max="12563" width="15" customWidth="1"/>
    <col min="12564" max="12564" width="10" bestFit="1" customWidth="1"/>
    <col min="12565" max="12565" width="10.7109375" customWidth="1"/>
    <col min="12800" max="12800" width="4" customWidth="1"/>
    <col min="12801" max="12801" width="18.42578125" customWidth="1"/>
    <col min="12802" max="12802" width="26.28515625" customWidth="1"/>
    <col min="12803" max="12803" width="12.42578125" customWidth="1"/>
    <col min="12804" max="12804" width="19.28515625" customWidth="1"/>
    <col min="12805" max="12805" width="16.140625" customWidth="1"/>
    <col min="12806" max="12806" width="11" customWidth="1"/>
    <col min="12807" max="12807" width="10.7109375" customWidth="1"/>
    <col min="12808" max="12808" width="14.7109375" customWidth="1"/>
    <col min="12809" max="12809" width="10" customWidth="1"/>
    <col min="12810" max="12810" width="7.42578125" customWidth="1"/>
    <col min="12811" max="12811" width="9.85546875" customWidth="1"/>
    <col min="12814" max="12815" width="8.5703125" customWidth="1"/>
    <col min="12816" max="12816" width="10" bestFit="1" customWidth="1"/>
    <col min="12817" max="12817" width="10" customWidth="1"/>
    <col min="12818" max="12818" width="12.28515625" customWidth="1"/>
    <col min="12819" max="12819" width="15" customWidth="1"/>
    <col min="12820" max="12820" width="10" bestFit="1" customWidth="1"/>
    <col min="12821" max="12821" width="10.7109375" customWidth="1"/>
    <col min="13056" max="13056" width="4" customWidth="1"/>
    <col min="13057" max="13057" width="18.42578125" customWidth="1"/>
    <col min="13058" max="13058" width="26.28515625" customWidth="1"/>
    <col min="13059" max="13059" width="12.42578125" customWidth="1"/>
    <col min="13060" max="13060" width="19.28515625" customWidth="1"/>
    <col min="13061" max="13061" width="16.140625" customWidth="1"/>
    <col min="13062" max="13062" width="11" customWidth="1"/>
    <col min="13063" max="13063" width="10.7109375" customWidth="1"/>
    <col min="13064" max="13064" width="14.7109375" customWidth="1"/>
    <col min="13065" max="13065" width="10" customWidth="1"/>
    <col min="13066" max="13066" width="7.42578125" customWidth="1"/>
    <col min="13067" max="13067" width="9.85546875" customWidth="1"/>
    <col min="13070" max="13071" width="8.5703125" customWidth="1"/>
    <col min="13072" max="13072" width="10" bestFit="1" customWidth="1"/>
    <col min="13073" max="13073" width="10" customWidth="1"/>
    <col min="13074" max="13074" width="12.28515625" customWidth="1"/>
    <col min="13075" max="13075" width="15" customWidth="1"/>
    <col min="13076" max="13076" width="10" bestFit="1" customWidth="1"/>
    <col min="13077" max="13077" width="10.7109375" customWidth="1"/>
    <col min="13312" max="13312" width="4" customWidth="1"/>
    <col min="13313" max="13313" width="18.42578125" customWidth="1"/>
    <col min="13314" max="13314" width="26.28515625" customWidth="1"/>
    <col min="13315" max="13315" width="12.42578125" customWidth="1"/>
    <col min="13316" max="13316" width="19.28515625" customWidth="1"/>
    <col min="13317" max="13317" width="16.140625" customWidth="1"/>
    <col min="13318" max="13318" width="11" customWidth="1"/>
    <col min="13319" max="13319" width="10.7109375" customWidth="1"/>
    <col min="13320" max="13320" width="14.7109375" customWidth="1"/>
    <col min="13321" max="13321" width="10" customWidth="1"/>
    <col min="13322" max="13322" width="7.42578125" customWidth="1"/>
    <col min="13323" max="13323" width="9.85546875" customWidth="1"/>
    <col min="13326" max="13327" width="8.5703125" customWidth="1"/>
    <col min="13328" max="13328" width="10" bestFit="1" customWidth="1"/>
    <col min="13329" max="13329" width="10" customWidth="1"/>
    <col min="13330" max="13330" width="12.28515625" customWidth="1"/>
    <col min="13331" max="13331" width="15" customWidth="1"/>
    <col min="13332" max="13332" width="10" bestFit="1" customWidth="1"/>
    <col min="13333" max="13333" width="10.7109375" customWidth="1"/>
    <col min="13568" max="13568" width="4" customWidth="1"/>
    <col min="13569" max="13569" width="18.42578125" customWidth="1"/>
    <col min="13570" max="13570" width="26.28515625" customWidth="1"/>
    <col min="13571" max="13571" width="12.42578125" customWidth="1"/>
    <col min="13572" max="13572" width="19.28515625" customWidth="1"/>
    <col min="13573" max="13573" width="16.140625" customWidth="1"/>
    <col min="13574" max="13574" width="11" customWidth="1"/>
    <col min="13575" max="13575" width="10.7109375" customWidth="1"/>
    <col min="13576" max="13576" width="14.7109375" customWidth="1"/>
    <col min="13577" max="13577" width="10" customWidth="1"/>
    <col min="13578" max="13578" width="7.42578125" customWidth="1"/>
    <col min="13579" max="13579" width="9.85546875" customWidth="1"/>
    <col min="13582" max="13583" width="8.5703125" customWidth="1"/>
    <col min="13584" max="13584" width="10" bestFit="1" customWidth="1"/>
    <col min="13585" max="13585" width="10" customWidth="1"/>
    <col min="13586" max="13586" width="12.28515625" customWidth="1"/>
    <col min="13587" max="13587" width="15" customWidth="1"/>
    <col min="13588" max="13588" width="10" bestFit="1" customWidth="1"/>
    <col min="13589" max="13589" width="10.7109375" customWidth="1"/>
    <col min="13824" max="13824" width="4" customWidth="1"/>
    <col min="13825" max="13825" width="18.42578125" customWidth="1"/>
    <col min="13826" max="13826" width="26.28515625" customWidth="1"/>
    <col min="13827" max="13827" width="12.42578125" customWidth="1"/>
    <col min="13828" max="13828" width="19.28515625" customWidth="1"/>
    <col min="13829" max="13829" width="16.140625" customWidth="1"/>
    <col min="13830" max="13830" width="11" customWidth="1"/>
    <col min="13831" max="13831" width="10.7109375" customWidth="1"/>
    <col min="13832" max="13832" width="14.7109375" customWidth="1"/>
    <col min="13833" max="13833" width="10" customWidth="1"/>
    <col min="13834" max="13834" width="7.42578125" customWidth="1"/>
    <col min="13835" max="13835" width="9.85546875" customWidth="1"/>
    <col min="13838" max="13839" width="8.5703125" customWidth="1"/>
    <col min="13840" max="13840" width="10" bestFit="1" customWidth="1"/>
    <col min="13841" max="13841" width="10" customWidth="1"/>
    <col min="13842" max="13842" width="12.28515625" customWidth="1"/>
    <col min="13843" max="13843" width="15" customWidth="1"/>
    <col min="13844" max="13844" width="10" bestFit="1" customWidth="1"/>
    <col min="13845" max="13845" width="10.7109375" customWidth="1"/>
    <col min="14080" max="14080" width="4" customWidth="1"/>
    <col min="14081" max="14081" width="18.42578125" customWidth="1"/>
    <col min="14082" max="14082" width="26.28515625" customWidth="1"/>
    <col min="14083" max="14083" width="12.42578125" customWidth="1"/>
    <col min="14084" max="14084" width="19.28515625" customWidth="1"/>
    <col min="14085" max="14085" width="16.140625" customWidth="1"/>
    <col min="14086" max="14086" width="11" customWidth="1"/>
    <col min="14087" max="14087" width="10.7109375" customWidth="1"/>
    <col min="14088" max="14088" width="14.7109375" customWidth="1"/>
    <col min="14089" max="14089" width="10" customWidth="1"/>
    <col min="14090" max="14090" width="7.42578125" customWidth="1"/>
    <col min="14091" max="14091" width="9.85546875" customWidth="1"/>
    <col min="14094" max="14095" width="8.5703125" customWidth="1"/>
    <col min="14096" max="14096" width="10" bestFit="1" customWidth="1"/>
    <col min="14097" max="14097" width="10" customWidth="1"/>
    <col min="14098" max="14098" width="12.28515625" customWidth="1"/>
    <col min="14099" max="14099" width="15" customWidth="1"/>
    <col min="14100" max="14100" width="10" bestFit="1" customWidth="1"/>
    <col min="14101" max="14101" width="10.7109375" customWidth="1"/>
    <col min="14336" max="14336" width="4" customWidth="1"/>
    <col min="14337" max="14337" width="18.42578125" customWidth="1"/>
    <col min="14338" max="14338" width="26.28515625" customWidth="1"/>
    <col min="14339" max="14339" width="12.42578125" customWidth="1"/>
    <col min="14340" max="14340" width="19.28515625" customWidth="1"/>
    <col min="14341" max="14341" width="16.140625" customWidth="1"/>
    <col min="14342" max="14342" width="11" customWidth="1"/>
    <col min="14343" max="14343" width="10.7109375" customWidth="1"/>
    <col min="14344" max="14344" width="14.7109375" customWidth="1"/>
    <col min="14345" max="14345" width="10" customWidth="1"/>
    <col min="14346" max="14346" width="7.42578125" customWidth="1"/>
    <col min="14347" max="14347" width="9.85546875" customWidth="1"/>
    <col min="14350" max="14351" width="8.5703125" customWidth="1"/>
    <col min="14352" max="14352" width="10" bestFit="1" customWidth="1"/>
    <col min="14353" max="14353" width="10" customWidth="1"/>
    <col min="14354" max="14354" width="12.28515625" customWidth="1"/>
    <col min="14355" max="14355" width="15" customWidth="1"/>
    <col min="14356" max="14356" width="10" bestFit="1" customWidth="1"/>
    <col min="14357" max="14357" width="10.7109375" customWidth="1"/>
    <col min="14592" max="14592" width="4" customWidth="1"/>
    <col min="14593" max="14593" width="18.42578125" customWidth="1"/>
    <col min="14594" max="14594" width="26.28515625" customWidth="1"/>
    <col min="14595" max="14595" width="12.42578125" customWidth="1"/>
    <col min="14596" max="14596" width="19.28515625" customWidth="1"/>
    <col min="14597" max="14597" width="16.140625" customWidth="1"/>
    <col min="14598" max="14598" width="11" customWidth="1"/>
    <col min="14599" max="14599" width="10.7109375" customWidth="1"/>
    <col min="14600" max="14600" width="14.7109375" customWidth="1"/>
    <col min="14601" max="14601" width="10" customWidth="1"/>
    <col min="14602" max="14602" width="7.42578125" customWidth="1"/>
    <col min="14603" max="14603" width="9.85546875" customWidth="1"/>
    <col min="14606" max="14607" width="8.5703125" customWidth="1"/>
    <col min="14608" max="14608" width="10" bestFit="1" customWidth="1"/>
    <col min="14609" max="14609" width="10" customWidth="1"/>
    <col min="14610" max="14610" width="12.28515625" customWidth="1"/>
    <col min="14611" max="14611" width="15" customWidth="1"/>
    <col min="14612" max="14612" width="10" bestFit="1" customWidth="1"/>
    <col min="14613" max="14613" width="10.7109375" customWidth="1"/>
    <col min="14848" max="14848" width="4" customWidth="1"/>
    <col min="14849" max="14849" width="18.42578125" customWidth="1"/>
    <col min="14850" max="14850" width="26.28515625" customWidth="1"/>
    <col min="14851" max="14851" width="12.42578125" customWidth="1"/>
    <col min="14852" max="14852" width="19.28515625" customWidth="1"/>
    <col min="14853" max="14853" width="16.140625" customWidth="1"/>
    <col min="14854" max="14854" width="11" customWidth="1"/>
    <col min="14855" max="14855" width="10.7109375" customWidth="1"/>
    <col min="14856" max="14856" width="14.7109375" customWidth="1"/>
    <col min="14857" max="14857" width="10" customWidth="1"/>
    <col min="14858" max="14858" width="7.42578125" customWidth="1"/>
    <col min="14859" max="14859" width="9.85546875" customWidth="1"/>
    <col min="14862" max="14863" width="8.5703125" customWidth="1"/>
    <col min="14864" max="14864" width="10" bestFit="1" customWidth="1"/>
    <col min="14865" max="14865" width="10" customWidth="1"/>
    <col min="14866" max="14866" width="12.28515625" customWidth="1"/>
    <col min="14867" max="14867" width="15" customWidth="1"/>
    <col min="14868" max="14868" width="10" bestFit="1" customWidth="1"/>
    <col min="14869" max="14869" width="10.7109375" customWidth="1"/>
    <col min="15104" max="15104" width="4" customWidth="1"/>
    <col min="15105" max="15105" width="18.42578125" customWidth="1"/>
    <col min="15106" max="15106" width="26.28515625" customWidth="1"/>
    <col min="15107" max="15107" width="12.42578125" customWidth="1"/>
    <col min="15108" max="15108" width="19.28515625" customWidth="1"/>
    <col min="15109" max="15109" width="16.140625" customWidth="1"/>
    <col min="15110" max="15110" width="11" customWidth="1"/>
    <col min="15111" max="15111" width="10.7109375" customWidth="1"/>
    <col min="15112" max="15112" width="14.7109375" customWidth="1"/>
    <col min="15113" max="15113" width="10" customWidth="1"/>
    <col min="15114" max="15114" width="7.42578125" customWidth="1"/>
    <col min="15115" max="15115" width="9.85546875" customWidth="1"/>
    <col min="15118" max="15119" width="8.5703125" customWidth="1"/>
    <col min="15120" max="15120" width="10" bestFit="1" customWidth="1"/>
    <col min="15121" max="15121" width="10" customWidth="1"/>
    <col min="15122" max="15122" width="12.28515625" customWidth="1"/>
    <col min="15123" max="15123" width="15" customWidth="1"/>
    <col min="15124" max="15124" width="10" bestFit="1" customWidth="1"/>
    <col min="15125" max="15125" width="10.7109375" customWidth="1"/>
    <col min="15360" max="15360" width="4" customWidth="1"/>
    <col min="15361" max="15361" width="18.42578125" customWidth="1"/>
    <col min="15362" max="15362" width="26.28515625" customWidth="1"/>
    <col min="15363" max="15363" width="12.42578125" customWidth="1"/>
    <col min="15364" max="15364" width="19.28515625" customWidth="1"/>
    <col min="15365" max="15365" width="16.140625" customWidth="1"/>
    <col min="15366" max="15366" width="11" customWidth="1"/>
    <col min="15367" max="15367" width="10.7109375" customWidth="1"/>
    <col min="15368" max="15368" width="14.7109375" customWidth="1"/>
    <col min="15369" max="15369" width="10" customWidth="1"/>
    <col min="15370" max="15370" width="7.42578125" customWidth="1"/>
    <col min="15371" max="15371" width="9.85546875" customWidth="1"/>
    <col min="15374" max="15375" width="8.5703125" customWidth="1"/>
    <col min="15376" max="15376" width="10" bestFit="1" customWidth="1"/>
    <col min="15377" max="15377" width="10" customWidth="1"/>
    <col min="15378" max="15378" width="12.28515625" customWidth="1"/>
    <col min="15379" max="15379" width="15" customWidth="1"/>
    <col min="15380" max="15380" width="10" bestFit="1" customWidth="1"/>
    <col min="15381" max="15381" width="10.7109375" customWidth="1"/>
    <col min="15616" max="15616" width="4" customWidth="1"/>
    <col min="15617" max="15617" width="18.42578125" customWidth="1"/>
    <col min="15618" max="15618" width="26.28515625" customWidth="1"/>
    <col min="15619" max="15619" width="12.42578125" customWidth="1"/>
    <col min="15620" max="15620" width="19.28515625" customWidth="1"/>
    <col min="15621" max="15621" width="16.140625" customWidth="1"/>
    <col min="15622" max="15622" width="11" customWidth="1"/>
    <col min="15623" max="15623" width="10.7109375" customWidth="1"/>
    <col min="15624" max="15624" width="14.7109375" customWidth="1"/>
    <col min="15625" max="15625" width="10" customWidth="1"/>
    <col min="15626" max="15626" width="7.42578125" customWidth="1"/>
    <col min="15627" max="15627" width="9.85546875" customWidth="1"/>
    <col min="15630" max="15631" width="8.5703125" customWidth="1"/>
    <col min="15632" max="15632" width="10" bestFit="1" customWidth="1"/>
    <col min="15633" max="15633" width="10" customWidth="1"/>
    <col min="15634" max="15634" width="12.28515625" customWidth="1"/>
    <col min="15635" max="15635" width="15" customWidth="1"/>
    <col min="15636" max="15636" width="10" bestFit="1" customWidth="1"/>
    <col min="15637" max="15637" width="10.7109375" customWidth="1"/>
    <col min="15872" max="15872" width="4" customWidth="1"/>
    <col min="15873" max="15873" width="18.42578125" customWidth="1"/>
    <col min="15874" max="15874" width="26.28515625" customWidth="1"/>
    <col min="15875" max="15875" width="12.42578125" customWidth="1"/>
    <col min="15876" max="15876" width="19.28515625" customWidth="1"/>
    <col min="15877" max="15877" width="16.140625" customWidth="1"/>
    <col min="15878" max="15878" width="11" customWidth="1"/>
    <col min="15879" max="15879" width="10.7109375" customWidth="1"/>
    <col min="15880" max="15880" width="14.7109375" customWidth="1"/>
    <col min="15881" max="15881" width="10" customWidth="1"/>
    <col min="15882" max="15882" width="7.42578125" customWidth="1"/>
    <col min="15883" max="15883" width="9.85546875" customWidth="1"/>
    <col min="15886" max="15887" width="8.5703125" customWidth="1"/>
    <col min="15888" max="15888" width="10" bestFit="1" customWidth="1"/>
    <col min="15889" max="15889" width="10" customWidth="1"/>
    <col min="15890" max="15890" width="12.28515625" customWidth="1"/>
    <col min="15891" max="15891" width="15" customWidth="1"/>
    <col min="15892" max="15892" width="10" bestFit="1" customWidth="1"/>
    <col min="15893" max="15893" width="10.7109375" customWidth="1"/>
    <col min="16128" max="16128" width="4" customWidth="1"/>
    <col min="16129" max="16129" width="18.42578125" customWidth="1"/>
    <col min="16130" max="16130" width="26.28515625" customWidth="1"/>
    <col min="16131" max="16131" width="12.42578125" customWidth="1"/>
    <col min="16132" max="16132" width="19.28515625" customWidth="1"/>
    <col min="16133" max="16133" width="16.140625" customWidth="1"/>
    <col min="16134" max="16134" width="11" customWidth="1"/>
    <col min="16135" max="16135" width="10.7109375" customWidth="1"/>
    <col min="16136" max="16136" width="14.7109375" customWidth="1"/>
    <col min="16137" max="16137" width="10" customWidth="1"/>
    <col min="16138" max="16138" width="7.42578125" customWidth="1"/>
    <col min="16139" max="16139" width="9.85546875" customWidth="1"/>
    <col min="16142" max="16143" width="8.5703125" customWidth="1"/>
    <col min="16144" max="16144" width="10" bestFit="1" customWidth="1"/>
    <col min="16145" max="16145" width="10" customWidth="1"/>
    <col min="16146" max="16146" width="12.28515625" customWidth="1"/>
    <col min="16147" max="16147" width="15" customWidth="1"/>
    <col min="16148" max="16148" width="10" bestFit="1" customWidth="1"/>
    <col min="16149" max="16149" width="10.7109375" customWidth="1"/>
  </cols>
  <sheetData>
    <row r="1" spans="1:21" ht="15" x14ac:dyDescent="0.25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3" t="s">
        <v>10</v>
      </c>
      <c r="N1" s="3"/>
      <c r="O1" s="3"/>
      <c r="P1" s="3"/>
      <c r="Q1" s="3"/>
      <c r="R1" s="3"/>
      <c r="S1" s="3"/>
      <c r="T1" s="4"/>
      <c r="U1" s="4"/>
    </row>
    <row r="2" spans="1:21" ht="15" x14ac:dyDescent="0.25">
      <c r="A2" s="3" t="s">
        <v>111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3" t="s">
        <v>23</v>
      </c>
      <c r="N2" s="3"/>
      <c r="O2" s="3"/>
      <c r="P2" s="3"/>
      <c r="Q2" s="3"/>
      <c r="R2" s="3"/>
      <c r="S2" s="3"/>
      <c r="T2" s="4"/>
      <c r="U2" s="4"/>
    </row>
    <row r="3" spans="1:21" ht="18" customHeight="1" x14ac:dyDescent="0.25">
      <c r="A3" s="3" t="s">
        <v>108</v>
      </c>
      <c r="B3" s="3"/>
      <c r="C3" s="3"/>
      <c r="D3" s="4"/>
      <c r="E3" s="4"/>
      <c r="F3" s="4" t="s">
        <v>1</v>
      </c>
      <c r="G3" s="4"/>
      <c r="H3" s="4"/>
      <c r="I3" s="4"/>
      <c r="J3" s="4"/>
      <c r="K3" s="4"/>
      <c r="L3" s="4"/>
      <c r="M3" s="132" t="s">
        <v>112</v>
      </c>
      <c r="N3" s="132"/>
      <c r="O3" s="132"/>
      <c r="P3" s="132"/>
      <c r="Q3" s="132"/>
      <c r="R3" s="132"/>
      <c r="S3" s="132"/>
      <c r="T3" s="4"/>
      <c r="U3" s="4"/>
    </row>
    <row r="4" spans="1:21" ht="15" x14ac:dyDescent="0.25">
      <c r="A4" s="3" t="s">
        <v>109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3" t="s">
        <v>29</v>
      </c>
      <c r="N4" s="3"/>
      <c r="O4" s="3"/>
      <c r="P4" s="3"/>
      <c r="Q4" s="3"/>
      <c r="R4" s="3"/>
      <c r="S4" s="3"/>
      <c r="T4" s="4"/>
      <c r="U4" s="4"/>
    </row>
    <row r="5" spans="1:21" ht="15" x14ac:dyDescent="0.25">
      <c r="A5" s="3" t="s">
        <v>110</v>
      </c>
      <c r="B5" s="3"/>
      <c r="C5" s="3"/>
      <c r="D5" s="4"/>
      <c r="E5" s="4"/>
      <c r="F5" s="4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5">
      <c r="A6" s="4"/>
      <c r="B6" s="1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" x14ac:dyDescent="0.25">
      <c r="A7" s="4"/>
      <c r="B7" s="17"/>
      <c r="C7" s="4"/>
      <c r="D7" s="4"/>
      <c r="E7" s="4"/>
      <c r="F7" s="4" t="s">
        <v>28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5">
      <c r="A8" s="4"/>
      <c r="B8" s="1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" x14ac:dyDescent="0.25">
      <c r="A9" s="4"/>
      <c r="B9" s="1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x14ac:dyDescent="0.25">
      <c r="A10" s="4"/>
      <c r="B10" s="17"/>
      <c r="C10" s="4"/>
      <c r="D10" s="4"/>
      <c r="E10" s="4"/>
      <c r="F10" s="4"/>
      <c r="G10" s="4"/>
      <c r="H10" s="4"/>
      <c r="I10" s="4"/>
      <c r="J10" s="4"/>
      <c r="K10" s="4"/>
      <c r="L10" s="4"/>
      <c r="N10" s="4"/>
      <c r="O10" s="4"/>
      <c r="P10" s="4" t="s">
        <v>3</v>
      </c>
      <c r="Q10" s="4"/>
      <c r="R10" s="4"/>
      <c r="S10" s="4"/>
      <c r="T10" s="4"/>
      <c r="U10" s="4"/>
    </row>
    <row r="11" spans="1:21" ht="15" x14ac:dyDescent="0.25">
      <c r="A11" s="4"/>
      <c r="B11" s="17"/>
      <c r="C11" s="4"/>
      <c r="D11" s="4"/>
      <c r="E11" s="4"/>
      <c r="F11" s="4"/>
      <c r="G11" s="4"/>
      <c r="H11" s="4"/>
      <c r="I11" s="4"/>
      <c r="J11" s="4"/>
      <c r="K11" s="4"/>
      <c r="L11" s="4"/>
      <c r="N11" s="4"/>
      <c r="O11" s="4"/>
      <c r="P11" s="4" t="s">
        <v>84</v>
      </c>
      <c r="Q11" s="4"/>
      <c r="R11" s="17"/>
      <c r="S11" s="17"/>
      <c r="T11" s="4"/>
      <c r="U11" s="4"/>
    </row>
    <row r="12" spans="1:21" ht="15" x14ac:dyDescent="0.25">
      <c r="A12" s="4"/>
      <c r="B12" s="17"/>
      <c r="C12" s="4"/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 t="s">
        <v>113</v>
      </c>
      <c r="Q12" s="4"/>
      <c r="R12" s="4" t="s">
        <v>114</v>
      </c>
      <c r="S12" s="4"/>
      <c r="T12" s="4"/>
      <c r="U12" s="4"/>
    </row>
    <row r="13" spans="1:21" ht="15" x14ac:dyDescent="0.25">
      <c r="A13" s="4"/>
      <c r="B13" s="17"/>
      <c r="C13" s="4"/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 t="s">
        <v>309</v>
      </c>
      <c r="Q13" s="4"/>
      <c r="R13" s="4"/>
      <c r="S13" s="4"/>
      <c r="T13" s="4"/>
      <c r="U13" s="4"/>
    </row>
    <row r="14" spans="1:21" ht="15" x14ac:dyDescent="0.25">
      <c r="A14" s="4"/>
      <c r="B14" s="17"/>
      <c r="C14" s="4"/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 t="s">
        <v>116</v>
      </c>
      <c r="Q14" s="4"/>
      <c r="R14" s="4"/>
      <c r="S14" s="4">
        <v>55</v>
      </c>
      <c r="T14" s="4"/>
      <c r="U14" s="4"/>
    </row>
    <row r="15" spans="1:21" ht="15" x14ac:dyDescent="0.25">
      <c r="A15" s="4"/>
      <c r="B15" s="17"/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 t="s">
        <v>79</v>
      </c>
      <c r="Q15" s="4"/>
      <c r="R15" s="4">
        <v>50</v>
      </c>
      <c r="S15" s="4"/>
      <c r="T15" s="4"/>
      <c r="U15" s="4"/>
    </row>
    <row r="16" spans="1:21" ht="15" x14ac:dyDescent="0.25">
      <c r="A16" s="4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4"/>
      <c r="P16" s="4" t="s">
        <v>117</v>
      </c>
      <c r="Q16" s="4"/>
      <c r="R16" s="4">
        <v>5</v>
      </c>
      <c r="S16" s="4"/>
      <c r="T16" s="4"/>
      <c r="U16" s="4"/>
    </row>
    <row r="17" spans="1:21" ht="15" x14ac:dyDescent="0.25">
      <c r="A17" s="4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 t="s">
        <v>118</v>
      </c>
      <c r="Q17" s="4"/>
      <c r="R17" s="4">
        <v>435.6</v>
      </c>
      <c r="S17" s="4"/>
      <c r="T17" s="4"/>
      <c r="U17" s="4"/>
    </row>
    <row r="18" spans="1:21" ht="15" x14ac:dyDescent="0.25">
      <c r="A18" s="4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46.5" customHeight="1" x14ac:dyDescent="0.2">
      <c r="A19" s="122" t="s">
        <v>0</v>
      </c>
      <c r="B19" s="152" t="s">
        <v>4</v>
      </c>
      <c r="C19" s="122" t="s">
        <v>5</v>
      </c>
      <c r="D19" s="125" t="s">
        <v>11</v>
      </c>
      <c r="E19" s="128" t="s">
        <v>6</v>
      </c>
      <c r="F19" s="122" t="s">
        <v>7</v>
      </c>
      <c r="G19" s="122" t="s">
        <v>26</v>
      </c>
      <c r="H19" s="122" t="s">
        <v>16</v>
      </c>
      <c r="I19" s="122" t="s">
        <v>21</v>
      </c>
      <c r="J19" s="152" t="s">
        <v>8</v>
      </c>
      <c r="K19" s="122" t="s">
        <v>17</v>
      </c>
      <c r="L19" s="131" t="s">
        <v>9</v>
      </c>
      <c r="M19" s="131"/>
      <c r="N19" s="131"/>
      <c r="O19" s="131"/>
      <c r="P19" s="131"/>
      <c r="Q19" s="131"/>
      <c r="R19" s="131"/>
      <c r="S19" s="131"/>
      <c r="T19" s="122" t="s">
        <v>27</v>
      </c>
      <c r="U19" s="122" t="s">
        <v>14</v>
      </c>
    </row>
    <row r="20" spans="1:21" ht="25.5" customHeight="1" x14ac:dyDescent="0.2">
      <c r="A20" s="123"/>
      <c r="B20" s="153"/>
      <c r="C20" s="123"/>
      <c r="D20" s="126"/>
      <c r="E20" s="129"/>
      <c r="F20" s="123"/>
      <c r="G20" s="123"/>
      <c r="H20" s="123"/>
      <c r="I20" s="123"/>
      <c r="J20" s="153"/>
      <c r="K20" s="123"/>
      <c r="L20" s="122" t="s">
        <v>12</v>
      </c>
      <c r="M20" s="122" t="s">
        <v>13</v>
      </c>
      <c r="N20" s="131" t="s">
        <v>15</v>
      </c>
      <c r="O20" s="131"/>
      <c r="P20" s="131"/>
      <c r="Q20" s="122" t="s">
        <v>30</v>
      </c>
      <c r="R20" s="122" t="s">
        <v>31</v>
      </c>
      <c r="S20" s="122" t="s">
        <v>25</v>
      </c>
      <c r="T20" s="123"/>
      <c r="U20" s="123"/>
    </row>
    <row r="21" spans="1:21" ht="27.75" customHeight="1" x14ac:dyDescent="0.2">
      <c r="A21" s="124"/>
      <c r="B21" s="153"/>
      <c r="C21" s="123"/>
      <c r="D21" s="127"/>
      <c r="E21" s="130"/>
      <c r="F21" s="124"/>
      <c r="G21" s="124"/>
      <c r="H21" s="124"/>
      <c r="I21" s="124"/>
      <c r="J21" s="154"/>
      <c r="K21" s="124"/>
      <c r="L21" s="124"/>
      <c r="M21" s="124"/>
      <c r="N21" s="6" t="s">
        <v>18</v>
      </c>
      <c r="O21" s="6" t="s">
        <v>24</v>
      </c>
      <c r="P21" s="6" t="s">
        <v>19</v>
      </c>
      <c r="Q21" s="124"/>
      <c r="R21" s="124"/>
      <c r="S21" s="124"/>
      <c r="T21" s="124"/>
      <c r="U21" s="124"/>
    </row>
    <row r="22" spans="1:21" ht="36.75" customHeight="1" x14ac:dyDescent="0.2">
      <c r="A22" s="10">
        <v>1</v>
      </c>
      <c r="B22" s="95" t="s">
        <v>310</v>
      </c>
      <c r="C22" s="50" t="s">
        <v>20</v>
      </c>
      <c r="D22" s="50" t="s">
        <v>76</v>
      </c>
      <c r="E22" s="50" t="s">
        <v>77</v>
      </c>
      <c r="F22" s="12" t="s">
        <v>311</v>
      </c>
      <c r="G22" s="13" t="s">
        <v>88</v>
      </c>
      <c r="H22" s="61">
        <f>5.31*17697</f>
        <v>93971.069999999992</v>
      </c>
      <c r="I22" s="61">
        <f>H22/72</f>
        <v>1305.1537499999999</v>
      </c>
      <c r="J22" s="13">
        <v>3.6</v>
      </c>
      <c r="K22" s="61">
        <f>I22*J22</f>
        <v>4698.5535</v>
      </c>
      <c r="L22" s="61"/>
      <c r="M22" s="61"/>
      <c r="N22" s="61"/>
      <c r="O22" s="61"/>
      <c r="P22" s="61">
        <f>17697*25%/72*O22</f>
        <v>0</v>
      </c>
      <c r="Q22" s="61"/>
      <c r="R22" s="61"/>
      <c r="S22" s="61"/>
      <c r="T22" s="61">
        <f>K22*10%</f>
        <v>469.85535000000004</v>
      </c>
      <c r="U22" s="61">
        <f>K22+L22+M22+P22+Q22+R22+S22+T22</f>
        <v>5168.4088499999998</v>
      </c>
    </row>
    <row r="23" spans="1:21" ht="30.75" customHeight="1" x14ac:dyDescent="0.2">
      <c r="A23" s="10">
        <v>2</v>
      </c>
      <c r="B23" s="95" t="s">
        <v>312</v>
      </c>
      <c r="C23" s="50" t="s">
        <v>20</v>
      </c>
      <c r="D23" s="86" t="s">
        <v>60</v>
      </c>
      <c r="E23" s="86" t="s">
        <v>169</v>
      </c>
      <c r="F23" s="11" t="s">
        <v>170</v>
      </c>
      <c r="G23" s="13" t="s">
        <v>88</v>
      </c>
      <c r="H23" s="61">
        <f>5.31*17697</f>
        <v>93971.069999999992</v>
      </c>
      <c r="I23" s="61">
        <f t="shared" ref="I23:I49" si="0">H23/72</f>
        <v>1305.1537499999999</v>
      </c>
      <c r="J23" s="13">
        <v>6.6</v>
      </c>
      <c r="K23" s="61">
        <f t="shared" ref="K23:K49" si="1">I23*J23</f>
        <v>8614.0147499999985</v>
      </c>
      <c r="L23" s="61"/>
      <c r="M23" s="61"/>
      <c r="N23" s="61"/>
      <c r="O23" s="61"/>
      <c r="P23" s="61">
        <f t="shared" ref="P23:P49" si="2">17697*25%/72*O23</f>
        <v>0</v>
      </c>
      <c r="Q23" s="61"/>
      <c r="R23" s="61"/>
      <c r="S23" s="61"/>
      <c r="T23" s="61">
        <f t="shared" ref="T23:T49" si="3">K23*10%</f>
        <v>861.40147499999989</v>
      </c>
      <c r="U23" s="61">
        <f t="shared" ref="U23:U49" si="4">K23+L23+M23+P23+Q23+R23+S23+T23</f>
        <v>9475.416224999999</v>
      </c>
    </row>
    <row r="24" spans="1:21" ht="37.5" customHeight="1" x14ac:dyDescent="0.2">
      <c r="A24" s="10">
        <v>3</v>
      </c>
      <c r="B24" s="95" t="s">
        <v>313</v>
      </c>
      <c r="C24" s="50" t="s">
        <v>20</v>
      </c>
      <c r="D24" s="50" t="s">
        <v>44</v>
      </c>
      <c r="E24" s="50" t="s">
        <v>176</v>
      </c>
      <c r="F24" s="11" t="s">
        <v>102</v>
      </c>
      <c r="G24" s="13" t="s">
        <v>88</v>
      </c>
      <c r="H24" s="61">
        <f>4.84*17697</f>
        <v>85653.48</v>
      </c>
      <c r="I24" s="61">
        <f t="shared" si="0"/>
        <v>1189.6316666666667</v>
      </c>
      <c r="J24" s="13">
        <v>4.8</v>
      </c>
      <c r="K24" s="61">
        <f t="shared" si="1"/>
        <v>5710.232</v>
      </c>
      <c r="L24" s="61"/>
      <c r="M24" s="61"/>
      <c r="N24" s="61"/>
      <c r="O24" s="61"/>
      <c r="P24" s="61">
        <f t="shared" si="2"/>
        <v>0</v>
      </c>
      <c r="Q24" s="61"/>
      <c r="R24" s="61"/>
      <c r="S24" s="61"/>
      <c r="T24" s="61">
        <f t="shared" si="3"/>
        <v>571.02319999999997</v>
      </c>
      <c r="U24" s="61">
        <f t="shared" si="4"/>
        <v>6281.2551999999996</v>
      </c>
    </row>
    <row r="25" spans="1:21" ht="47.25" customHeight="1" x14ac:dyDescent="0.2">
      <c r="A25" s="10">
        <v>4</v>
      </c>
      <c r="B25" s="95" t="s">
        <v>314</v>
      </c>
      <c r="C25" s="50" t="s">
        <v>20</v>
      </c>
      <c r="D25" s="50" t="s">
        <v>343</v>
      </c>
      <c r="E25" s="50" t="s">
        <v>344</v>
      </c>
      <c r="F25" s="11" t="s">
        <v>233</v>
      </c>
      <c r="G25" s="13" t="s">
        <v>88</v>
      </c>
      <c r="H25" s="58">
        <f>5.21*17697</f>
        <v>92201.37</v>
      </c>
      <c r="I25" s="61">
        <f t="shared" si="0"/>
        <v>1280.5745833333333</v>
      </c>
      <c r="J25" s="13">
        <v>21</v>
      </c>
      <c r="K25" s="61">
        <f t="shared" si="1"/>
        <v>26892.06625</v>
      </c>
      <c r="L25" s="58"/>
      <c r="M25" s="58"/>
      <c r="N25" s="58"/>
      <c r="O25" s="58"/>
      <c r="P25" s="61">
        <f t="shared" si="2"/>
        <v>0</v>
      </c>
      <c r="Q25" s="58"/>
      <c r="R25" s="58"/>
      <c r="S25" s="58"/>
      <c r="T25" s="61">
        <f t="shared" si="3"/>
        <v>2689.2066250000003</v>
      </c>
      <c r="U25" s="61">
        <f t="shared" si="4"/>
        <v>29581.272874999999</v>
      </c>
    </row>
    <row r="26" spans="1:21" ht="48.75" customHeight="1" x14ac:dyDescent="0.2">
      <c r="A26" s="10">
        <v>5</v>
      </c>
      <c r="B26" s="95" t="s">
        <v>315</v>
      </c>
      <c r="C26" s="50" t="s">
        <v>20</v>
      </c>
      <c r="D26" s="86" t="s">
        <v>163</v>
      </c>
      <c r="E26" s="86" t="s">
        <v>96</v>
      </c>
      <c r="F26" s="11" t="s">
        <v>97</v>
      </c>
      <c r="G26" s="13" t="s">
        <v>88</v>
      </c>
      <c r="H26" s="58">
        <f>4.84*17697</f>
        <v>85653.48</v>
      </c>
      <c r="I26" s="61">
        <f t="shared" si="0"/>
        <v>1189.6316666666667</v>
      </c>
      <c r="J26" s="13">
        <v>10.199999999999999</v>
      </c>
      <c r="K26" s="61">
        <f t="shared" si="1"/>
        <v>12134.242999999999</v>
      </c>
      <c r="L26" s="58"/>
      <c r="M26" s="58"/>
      <c r="N26" s="58"/>
      <c r="O26" s="58"/>
      <c r="P26" s="61">
        <f t="shared" si="2"/>
        <v>0</v>
      </c>
      <c r="Q26" s="58"/>
      <c r="R26" s="58"/>
      <c r="S26" s="58"/>
      <c r="T26" s="61">
        <f t="shared" si="3"/>
        <v>1213.4242999999999</v>
      </c>
      <c r="U26" s="61">
        <f t="shared" si="4"/>
        <v>13347.667299999999</v>
      </c>
    </row>
    <row r="27" spans="1:21" ht="32.25" customHeight="1" x14ac:dyDescent="0.2">
      <c r="A27" s="10">
        <v>6</v>
      </c>
      <c r="B27" s="95" t="s">
        <v>316</v>
      </c>
      <c r="C27" s="50" t="s">
        <v>20</v>
      </c>
      <c r="D27" s="86" t="s">
        <v>44</v>
      </c>
      <c r="E27" s="86" t="s">
        <v>222</v>
      </c>
      <c r="F27" s="11" t="s">
        <v>50</v>
      </c>
      <c r="G27" s="13" t="s">
        <v>88</v>
      </c>
      <c r="H27" s="58">
        <f>5.31*17697</f>
        <v>93971.069999999992</v>
      </c>
      <c r="I27" s="61">
        <f t="shared" si="0"/>
        <v>1305.1537499999999</v>
      </c>
      <c r="J27" s="13">
        <v>4.2</v>
      </c>
      <c r="K27" s="61">
        <f t="shared" si="1"/>
        <v>5481.6457499999997</v>
      </c>
      <c r="L27" s="58"/>
      <c r="M27" s="58"/>
      <c r="N27" s="58"/>
      <c r="O27" s="58"/>
      <c r="P27" s="61">
        <f t="shared" si="2"/>
        <v>0</v>
      </c>
      <c r="Q27" s="58"/>
      <c r="R27" s="58"/>
      <c r="S27" s="58"/>
      <c r="T27" s="61">
        <f t="shared" si="3"/>
        <v>548.16457500000001</v>
      </c>
      <c r="U27" s="61">
        <f t="shared" si="4"/>
        <v>6029.8103249999995</v>
      </c>
    </row>
    <row r="28" spans="1:21" ht="31.5" customHeight="1" x14ac:dyDescent="0.2">
      <c r="A28" s="10">
        <v>7</v>
      </c>
      <c r="B28" s="95" t="s">
        <v>317</v>
      </c>
      <c r="C28" s="50" t="s">
        <v>20</v>
      </c>
      <c r="D28" s="50" t="s">
        <v>179</v>
      </c>
      <c r="E28" s="50" t="s">
        <v>180</v>
      </c>
      <c r="F28" s="11" t="s">
        <v>181</v>
      </c>
      <c r="G28" s="13" t="s">
        <v>88</v>
      </c>
      <c r="H28" s="58">
        <f>5.21*17697</f>
        <v>92201.37</v>
      </c>
      <c r="I28" s="61">
        <f t="shared" si="0"/>
        <v>1280.5745833333333</v>
      </c>
      <c r="J28" s="13">
        <v>6.6</v>
      </c>
      <c r="K28" s="61">
        <f t="shared" si="1"/>
        <v>8451.7922499999986</v>
      </c>
      <c r="L28" s="58"/>
      <c r="M28" s="58"/>
      <c r="N28" s="58"/>
      <c r="O28" s="58"/>
      <c r="P28" s="61">
        <f t="shared" si="2"/>
        <v>0</v>
      </c>
      <c r="Q28" s="58"/>
      <c r="R28" s="58"/>
      <c r="S28" s="58"/>
      <c r="T28" s="61">
        <f t="shared" si="3"/>
        <v>845.17922499999986</v>
      </c>
      <c r="U28" s="61">
        <f t="shared" si="4"/>
        <v>9296.9714749999985</v>
      </c>
    </row>
    <row r="29" spans="1:21" ht="33.75" customHeight="1" x14ac:dyDescent="0.2">
      <c r="A29" s="10">
        <v>8</v>
      </c>
      <c r="B29" s="95" t="s">
        <v>318</v>
      </c>
      <c r="C29" s="50" t="s">
        <v>20</v>
      </c>
      <c r="D29" s="86" t="s">
        <v>122</v>
      </c>
      <c r="E29" s="86" t="s">
        <v>54</v>
      </c>
      <c r="F29" s="11" t="s">
        <v>55</v>
      </c>
      <c r="G29" s="13" t="s">
        <v>88</v>
      </c>
      <c r="H29" s="58">
        <f>4.75*17697</f>
        <v>84060.75</v>
      </c>
      <c r="I29" s="61">
        <f t="shared" si="0"/>
        <v>1167.5104166666667</v>
      </c>
      <c r="J29" s="13">
        <v>15.6</v>
      </c>
      <c r="K29" s="61">
        <f t="shared" si="1"/>
        <v>18213.162500000002</v>
      </c>
      <c r="L29" s="58"/>
      <c r="M29" s="58"/>
      <c r="N29" s="58"/>
      <c r="O29" s="58"/>
      <c r="P29" s="61">
        <f t="shared" si="2"/>
        <v>0</v>
      </c>
      <c r="Q29" s="58"/>
      <c r="R29" s="58"/>
      <c r="S29" s="58"/>
      <c r="T29" s="61">
        <f t="shared" si="3"/>
        <v>1821.3162500000003</v>
      </c>
      <c r="U29" s="61">
        <f t="shared" si="4"/>
        <v>20034.478750000002</v>
      </c>
    </row>
    <row r="30" spans="1:21" ht="37.15" customHeight="1" x14ac:dyDescent="0.2">
      <c r="A30" s="10">
        <v>9</v>
      </c>
      <c r="B30" s="95" t="s">
        <v>319</v>
      </c>
      <c r="C30" s="50" t="s">
        <v>20</v>
      </c>
      <c r="D30" s="50" t="s">
        <v>163</v>
      </c>
      <c r="E30" s="50" t="s">
        <v>164</v>
      </c>
      <c r="F30" s="11" t="s">
        <v>133</v>
      </c>
      <c r="G30" s="13" t="s">
        <v>88</v>
      </c>
      <c r="H30" s="58">
        <f>5.21*17697</f>
        <v>92201.37</v>
      </c>
      <c r="I30" s="61">
        <f t="shared" si="0"/>
        <v>1280.5745833333333</v>
      </c>
      <c r="J30" s="13">
        <v>4</v>
      </c>
      <c r="K30" s="61">
        <f t="shared" si="1"/>
        <v>5122.2983333333332</v>
      </c>
      <c r="L30" s="58"/>
      <c r="M30" s="58"/>
      <c r="N30" s="58"/>
      <c r="O30" s="58"/>
      <c r="P30" s="61">
        <f t="shared" si="2"/>
        <v>0</v>
      </c>
      <c r="Q30" s="58"/>
      <c r="R30" s="58"/>
      <c r="S30" s="58"/>
      <c r="T30" s="61">
        <f t="shared" si="3"/>
        <v>512.22983333333332</v>
      </c>
      <c r="U30" s="61">
        <f t="shared" si="4"/>
        <v>5634.5281666666669</v>
      </c>
    </row>
    <row r="31" spans="1:21" ht="63" customHeight="1" x14ac:dyDescent="0.2">
      <c r="A31" s="10">
        <v>10</v>
      </c>
      <c r="B31" s="95" t="s">
        <v>298</v>
      </c>
      <c r="C31" s="50" t="s">
        <v>20</v>
      </c>
      <c r="D31" s="86" t="s">
        <v>33</v>
      </c>
      <c r="E31" s="86" t="s">
        <v>202</v>
      </c>
      <c r="F31" s="11" t="s">
        <v>203</v>
      </c>
      <c r="G31" s="13" t="s">
        <v>88</v>
      </c>
      <c r="H31" s="58">
        <f>4.93*17697</f>
        <v>87246.209999999992</v>
      </c>
      <c r="I31" s="61">
        <f t="shared" si="0"/>
        <v>1211.7529166666666</v>
      </c>
      <c r="J31" s="13">
        <v>8.4</v>
      </c>
      <c r="K31" s="61">
        <f t="shared" si="1"/>
        <v>10178.7245</v>
      </c>
      <c r="L31" s="58"/>
      <c r="M31" s="58"/>
      <c r="N31" s="58"/>
      <c r="O31" s="58"/>
      <c r="P31" s="61">
        <f t="shared" si="2"/>
        <v>0</v>
      </c>
      <c r="Q31" s="58"/>
      <c r="R31" s="58"/>
      <c r="S31" s="58"/>
      <c r="T31" s="61">
        <f t="shared" si="3"/>
        <v>1017.8724500000001</v>
      </c>
      <c r="U31" s="61">
        <f t="shared" si="4"/>
        <v>11196.596950000001</v>
      </c>
    </row>
    <row r="32" spans="1:21" ht="37.5" customHeight="1" x14ac:dyDescent="0.2">
      <c r="A32" s="10">
        <v>11</v>
      </c>
      <c r="B32" s="95" t="s">
        <v>320</v>
      </c>
      <c r="C32" s="50" t="s">
        <v>20</v>
      </c>
      <c r="D32" s="50" t="s">
        <v>33</v>
      </c>
      <c r="E32" s="50" t="s">
        <v>183</v>
      </c>
      <c r="F32" s="11" t="s">
        <v>307</v>
      </c>
      <c r="G32" s="13" t="s">
        <v>88</v>
      </c>
      <c r="H32" s="58">
        <f>4.75*17697</f>
        <v>84060.75</v>
      </c>
      <c r="I32" s="61">
        <f t="shared" si="0"/>
        <v>1167.5104166666667</v>
      </c>
      <c r="J32" s="13">
        <v>7.2</v>
      </c>
      <c r="K32" s="61">
        <f t="shared" si="1"/>
        <v>8406.0750000000007</v>
      </c>
      <c r="L32" s="58"/>
      <c r="M32" s="58"/>
      <c r="N32" s="58"/>
      <c r="O32" s="58"/>
      <c r="P32" s="61">
        <f t="shared" si="2"/>
        <v>0</v>
      </c>
      <c r="Q32" s="58"/>
      <c r="R32" s="58"/>
      <c r="S32" s="58"/>
      <c r="T32" s="61">
        <f t="shared" si="3"/>
        <v>840.60750000000007</v>
      </c>
      <c r="U32" s="61">
        <f t="shared" si="4"/>
        <v>9246.6825000000008</v>
      </c>
    </row>
    <row r="33" spans="1:21" ht="34.5" customHeight="1" x14ac:dyDescent="0.2">
      <c r="A33" s="10">
        <v>12</v>
      </c>
      <c r="B33" s="95" t="s">
        <v>321</v>
      </c>
      <c r="C33" s="50" t="s">
        <v>20</v>
      </c>
      <c r="D33" s="86" t="s">
        <v>33</v>
      </c>
      <c r="E33" s="86" t="s">
        <v>43</v>
      </c>
      <c r="F33" s="11" t="s">
        <v>185</v>
      </c>
      <c r="G33" s="13" t="s">
        <v>88</v>
      </c>
      <c r="H33" s="58">
        <f>5.03*17697</f>
        <v>89015.91</v>
      </c>
      <c r="I33" s="61">
        <f t="shared" si="0"/>
        <v>1236.3320833333335</v>
      </c>
      <c r="J33" s="13">
        <v>10.8</v>
      </c>
      <c r="K33" s="61">
        <f t="shared" si="1"/>
        <v>13352.386500000002</v>
      </c>
      <c r="L33" s="58">
        <v>4424</v>
      </c>
      <c r="M33" s="58">
        <v>4424</v>
      </c>
      <c r="N33" s="58"/>
      <c r="O33" s="58"/>
      <c r="P33" s="61">
        <f t="shared" si="2"/>
        <v>0</v>
      </c>
      <c r="Q33" s="58"/>
      <c r="R33" s="58"/>
      <c r="S33" s="58"/>
      <c r="T33" s="61">
        <f t="shared" si="3"/>
        <v>1335.2386500000002</v>
      </c>
      <c r="U33" s="61">
        <f t="shared" si="4"/>
        <v>23535.62515</v>
      </c>
    </row>
    <row r="34" spans="1:21" ht="43.5" customHeight="1" x14ac:dyDescent="0.2">
      <c r="A34" s="10">
        <v>13</v>
      </c>
      <c r="B34" s="95" t="s">
        <v>322</v>
      </c>
      <c r="C34" s="50" t="s">
        <v>20</v>
      </c>
      <c r="D34" s="50" t="s">
        <v>37</v>
      </c>
      <c r="E34" s="96" t="s">
        <v>38</v>
      </c>
      <c r="F34" s="11" t="s">
        <v>133</v>
      </c>
      <c r="G34" s="13" t="s">
        <v>88</v>
      </c>
      <c r="H34" s="58">
        <f>5.21*17697</f>
        <v>92201.37</v>
      </c>
      <c r="I34" s="61">
        <f t="shared" si="0"/>
        <v>1280.5745833333333</v>
      </c>
      <c r="J34" s="13">
        <v>13.2</v>
      </c>
      <c r="K34" s="61">
        <f t="shared" si="1"/>
        <v>16903.584499999997</v>
      </c>
      <c r="L34" s="58"/>
      <c r="M34" s="58"/>
      <c r="N34" s="58"/>
      <c r="O34" s="58"/>
      <c r="P34" s="61">
        <f t="shared" si="2"/>
        <v>0</v>
      </c>
      <c r="Q34" s="58"/>
      <c r="R34" s="58"/>
      <c r="S34" s="58"/>
      <c r="T34" s="61">
        <f t="shared" si="3"/>
        <v>1690.3584499999997</v>
      </c>
      <c r="U34" s="61">
        <f t="shared" si="4"/>
        <v>18593.942949999997</v>
      </c>
    </row>
    <row r="35" spans="1:21" ht="32.25" customHeight="1" x14ac:dyDescent="0.2">
      <c r="A35" s="10">
        <v>14</v>
      </c>
      <c r="B35" s="95" t="s">
        <v>266</v>
      </c>
      <c r="C35" s="50" t="s">
        <v>20</v>
      </c>
      <c r="D35" s="86" t="s">
        <v>60</v>
      </c>
      <c r="E35" s="86" t="s">
        <v>267</v>
      </c>
      <c r="F35" s="11" t="s">
        <v>63</v>
      </c>
      <c r="G35" s="13" t="s">
        <v>88</v>
      </c>
      <c r="H35" s="58">
        <f>5.31*17697</f>
        <v>93971.069999999992</v>
      </c>
      <c r="I35" s="61">
        <f t="shared" si="0"/>
        <v>1305.1537499999999</v>
      </c>
      <c r="J35" s="13">
        <v>1.8</v>
      </c>
      <c r="K35" s="61">
        <f t="shared" si="1"/>
        <v>2349.27675</v>
      </c>
      <c r="L35" s="58"/>
      <c r="M35" s="58"/>
      <c r="N35" s="58"/>
      <c r="O35" s="58"/>
      <c r="P35" s="61">
        <f t="shared" si="2"/>
        <v>0</v>
      </c>
      <c r="Q35" s="58"/>
      <c r="R35" s="58"/>
      <c r="S35" s="58"/>
      <c r="T35" s="61">
        <f t="shared" si="3"/>
        <v>234.92767500000002</v>
      </c>
      <c r="U35" s="61">
        <f t="shared" si="4"/>
        <v>2584.2044249999999</v>
      </c>
    </row>
    <row r="36" spans="1:21" ht="44.25" customHeight="1" x14ac:dyDescent="0.2">
      <c r="A36" s="10">
        <v>15</v>
      </c>
      <c r="B36" s="95" t="s">
        <v>301</v>
      </c>
      <c r="C36" s="50" t="s">
        <v>20</v>
      </c>
      <c r="D36" s="50" t="s">
        <v>269</v>
      </c>
      <c r="E36" s="50" t="s">
        <v>270</v>
      </c>
      <c r="F36" s="11" t="s">
        <v>161</v>
      </c>
      <c r="G36" s="13" t="s">
        <v>88</v>
      </c>
      <c r="H36" s="58">
        <f>4.4*17697</f>
        <v>77866.8</v>
      </c>
      <c r="I36" s="61">
        <f t="shared" si="0"/>
        <v>1081.4833333333333</v>
      </c>
      <c r="J36" s="13">
        <v>3.6</v>
      </c>
      <c r="K36" s="61">
        <f t="shared" si="1"/>
        <v>3893.34</v>
      </c>
      <c r="L36" s="58"/>
      <c r="M36" s="58"/>
      <c r="N36" s="58"/>
      <c r="O36" s="58"/>
      <c r="P36" s="61">
        <f t="shared" si="2"/>
        <v>0</v>
      </c>
      <c r="Q36" s="58"/>
      <c r="R36" s="58"/>
      <c r="S36" s="58"/>
      <c r="T36" s="61">
        <f t="shared" si="3"/>
        <v>389.33400000000006</v>
      </c>
      <c r="U36" s="61">
        <f t="shared" si="4"/>
        <v>4282.674</v>
      </c>
    </row>
    <row r="37" spans="1:21" ht="34.5" customHeight="1" x14ac:dyDescent="0.2">
      <c r="A37" s="10">
        <v>16</v>
      </c>
      <c r="B37" s="95" t="s">
        <v>323</v>
      </c>
      <c r="C37" s="50" t="s">
        <v>20</v>
      </c>
      <c r="D37" s="50" t="s">
        <v>32</v>
      </c>
      <c r="E37" s="50" t="s">
        <v>126</v>
      </c>
      <c r="F37" s="11" t="s">
        <v>127</v>
      </c>
      <c r="G37" s="13" t="s">
        <v>88</v>
      </c>
      <c r="H37" s="58">
        <f>5.31*17697</f>
        <v>93971.069999999992</v>
      </c>
      <c r="I37" s="61">
        <f t="shared" si="0"/>
        <v>1305.1537499999999</v>
      </c>
      <c r="J37" s="13">
        <v>3.6</v>
      </c>
      <c r="K37" s="61">
        <f t="shared" si="1"/>
        <v>4698.5535</v>
      </c>
      <c r="L37" s="58"/>
      <c r="M37" s="58"/>
      <c r="N37" s="58"/>
      <c r="O37" s="58"/>
      <c r="P37" s="61">
        <f t="shared" si="2"/>
        <v>0</v>
      </c>
      <c r="Q37" s="58"/>
      <c r="R37" s="58"/>
      <c r="S37" s="58"/>
      <c r="T37" s="61">
        <f t="shared" si="3"/>
        <v>469.85535000000004</v>
      </c>
      <c r="U37" s="61">
        <f t="shared" si="4"/>
        <v>5168.4088499999998</v>
      </c>
    </row>
    <row r="38" spans="1:21" ht="30.75" customHeight="1" x14ac:dyDescent="0.2">
      <c r="A38" s="10">
        <v>17</v>
      </c>
      <c r="B38" s="95" t="s">
        <v>324</v>
      </c>
      <c r="C38" s="50" t="s">
        <v>20</v>
      </c>
      <c r="D38" s="86" t="s">
        <v>34</v>
      </c>
      <c r="E38" s="86" t="s">
        <v>35</v>
      </c>
      <c r="F38" s="11" t="s">
        <v>325</v>
      </c>
      <c r="G38" s="13" t="s">
        <v>88</v>
      </c>
      <c r="H38" s="58">
        <f>4.57*17697</f>
        <v>80875.290000000008</v>
      </c>
      <c r="I38" s="61">
        <f t="shared" si="0"/>
        <v>1123.2679166666667</v>
      </c>
      <c r="J38" s="13"/>
      <c r="K38" s="61">
        <f t="shared" si="1"/>
        <v>0</v>
      </c>
      <c r="L38" s="58"/>
      <c r="M38" s="58"/>
      <c r="N38" s="58"/>
      <c r="O38" s="58"/>
      <c r="P38" s="61">
        <f t="shared" si="2"/>
        <v>0</v>
      </c>
      <c r="Q38" s="58"/>
      <c r="R38" s="58"/>
      <c r="S38" s="58"/>
      <c r="T38" s="61">
        <f t="shared" si="3"/>
        <v>0</v>
      </c>
      <c r="U38" s="61">
        <f t="shared" si="4"/>
        <v>0</v>
      </c>
    </row>
    <row r="39" spans="1:21" ht="34.5" customHeight="1" x14ac:dyDescent="0.2">
      <c r="A39" s="10">
        <v>18</v>
      </c>
      <c r="B39" s="95" t="s">
        <v>107</v>
      </c>
      <c r="C39" s="50" t="s">
        <v>20</v>
      </c>
      <c r="D39" s="50" t="s">
        <v>130</v>
      </c>
      <c r="E39" s="50" t="s">
        <v>209</v>
      </c>
      <c r="F39" s="11" t="s">
        <v>210</v>
      </c>
      <c r="G39" s="13" t="s">
        <v>88</v>
      </c>
      <c r="H39" s="58">
        <f>5.03*17697</f>
        <v>89015.91</v>
      </c>
      <c r="I39" s="61">
        <f t="shared" si="0"/>
        <v>1236.3320833333335</v>
      </c>
      <c r="J39" s="13">
        <v>19.2</v>
      </c>
      <c r="K39" s="61">
        <f t="shared" si="1"/>
        <v>23737.576000000001</v>
      </c>
      <c r="L39" s="58"/>
      <c r="M39" s="58"/>
      <c r="N39" s="58"/>
      <c r="O39" s="58"/>
      <c r="P39" s="61">
        <f t="shared" si="2"/>
        <v>0</v>
      </c>
      <c r="Q39" s="58"/>
      <c r="R39" s="58"/>
      <c r="S39" s="58"/>
      <c r="T39" s="61">
        <f t="shared" si="3"/>
        <v>2373.7576000000004</v>
      </c>
      <c r="U39" s="61">
        <f t="shared" si="4"/>
        <v>26111.333600000002</v>
      </c>
    </row>
    <row r="40" spans="1:21" ht="34.5" customHeight="1" x14ac:dyDescent="0.2">
      <c r="A40" s="10">
        <v>19</v>
      </c>
      <c r="B40" s="95" t="s">
        <v>129</v>
      </c>
      <c r="C40" s="50" t="s">
        <v>20</v>
      </c>
      <c r="D40" s="50" t="s">
        <v>130</v>
      </c>
      <c r="E40" s="50" t="s">
        <v>131</v>
      </c>
      <c r="F40" s="11" t="s">
        <v>132</v>
      </c>
      <c r="G40" s="13" t="s">
        <v>88</v>
      </c>
      <c r="H40" s="58">
        <f>4.49*17697</f>
        <v>79459.53</v>
      </c>
      <c r="I40" s="61">
        <f t="shared" si="0"/>
        <v>1103.6045833333333</v>
      </c>
      <c r="J40" s="13">
        <v>7.2</v>
      </c>
      <c r="K40" s="61">
        <f t="shared" si="1"/>
        <v>7945.9529999999995</v>
      </c>
      <c r="L40" s="58"/>
      <c r="M40" s="58"/>
      <c r="N40" s="58"/>
      <c r="O40" s="58"/>
      <c r="P40" s="61">
        <f t="shared" si="2"/>
        <v>0</v>
      </c>
      <c r="Q40" s="58"/>
      <c r="R40" s="58"/>
      <c r="S40" s="58"/>
      <c r="T40" s="61">
        <f t="shared" si="3"/>
        <v>794.59529999999995</v>
      </c>
      <c r="U40" s="61">
        <f t="shared" si="4"/>
        <v>8740.5482999999986</v>
      </c>
    </row>
    <row r="41" spans="1:21" ht="33" customHeight="1" x14ac:dyDescent="0.2">
      <c r="A41" s="10">
        <v>20</v>
      </c>
      <c r="B41" s="95" t="s">
        <v>326</v>
      </c>
      <c r="C41" s="50" t="s">
        <v>20</v>
      </c>
      <c r="D41" s="50" t="s">
        <v>276</v>
      </c>
      <c r="E41" s="50" t="s">
        <v>277</v>
      </c>
      <c r="F41" s="11" t="s">
        <v>102</v>
      </c>
      <c r="G41" s="13" t="s">
        <v>88</v>
      </c>
      <c r="H41" s="58">
        <f>4.84*17697</f>
        <v>85653.48</v>
      </c>
      <c r="I41" s="61">
        <f t="shared" si="0"/>
        <v>1189.6316666666667</v>
      </c>
      <c r="J41" s="13">
        <v>4.2</v>
      </c>
      <c r="K41" s="61">
        <f t="shared" si="1"/>
        <v>4996.4530000000004</v>
      </c>
      <c r="L41" s="58"/>
      <c r="M41" s="58"/>
      <c r="N41" s="58"/>
      <c r="O41" s="58"/>
      <c r="P41" s="61">
        <f t="shared" si="2"/>
        <v>0</v>
      </c>
      <c r="Q41" s="58"/>
      <c r="R41" s="58"/>
      <c r="S41" s="58"/>
      <c r="T41" s="61">
        <f t="shared" si="3"/>
        <v>499.64530000000008</v>
      </c>
      <c r="U41" s="61">
        <f t="shared" si="4"/>
        <v>5496.0983000000006</v>
      </c>
    </row>
    <row r="42" spans="1:21" ht="34.5" customHeight="1" x14ac:dyDescent="0.2">
      <c r="A42" s="10">
        <v>21</v>
      </c>
      <c r="B42" s="95" t="s">
        <v>64</v>
      </c>
      <c r="C42" s="50" t="s">
        <v>20</v>
      </c>
      <c r="D42" s="50" t="s">
        <v>33</v>
      </c>
      <c r="E42" s="50" t="s">
        <v>135</v>
      </c>
      <c r="F42" s="11" t="s">
        <v>102</v>
      </c>
      <c r="G42" s="13" t="s">
        <v>88</v>
      </c>
      <c r="H42" s="58">
        <f>4.84*17697</f>
        <v>85653.48</v>
      </c>
      <c r="I42" s="61">
        <f t="shared" si="0"/>
        <v>1189.6316666666667</v>
      </c>
      <c r="J42" s="13">
        <v>3.6</v>
      </c>
      <c r="K42" s="61">
        <f t="shared" si="1"/>
        <v>4282.674</v>
      </c>
      <c r="L42" s="58"/>
      <c r="M42" s="58"/>
      <c r="N42" s="58"/>
      <c r="O42" s="58"/>
      <c r="P42" s="61">
        <f t="shared" si="2"/>
        <v>0</v>
      </c>
      <c r="Q42" s="58"/>
      <c r="R42" s="58"/>
      <c r="S42" s="58"/>
      <c r="T42" s="61">
        <f t="shared" si="3"/>
        <v>428.26740000000001</v>
      </c>
      <c r="U42" s="61">
        <f t="shared" si="4"/>
        <v>4710.9413999999997</v>
      </c>
    </row>
    <row r="43" spans="1:21" ht="61.5" customHeight="1" x14ac:dyDescent="0.2">
      <c r="A43" s="10">
        <v>22</v>
      </c>
      <c r="B43" s="95" t="s">
        <v>327</v>
      </c>
      <c r="C43" s="50" t="s">
        <v>20</v>
      </c>
      <c r="D43" s="50" t="s">
        <v>74</v>
      </c>
      <c r="E43" s="50" t="s">
        <v>75</v>
      </c>
      <c r="F43" s="11" t="s">
        <v>149</v>
      </c>
      <c r="G43" s="13" t="s">
        <v>88</v>
      </c>
      <c r="H43" s="58">
        <f>5.31*17697</f>
        <v>93971.069999999992</v>
      </c>
      <c r="I43" s="61">
        <f t="shared" si="0"/>
        <v>1305.1537499999999</v>
      </c>
      <c r="J43" s="13">
        <v>6.6</v>
      </c>
      <c r="K43" s="61">
        <f t="shared" si="1"/>
        <v>8614.0147499999985</v>
      </c>
      <c r="L43" s="58">
        <v>4424</v>
      </c>
      <c r="M43" s="58">
        <v>4424</v>
      </c>
      <c r="N43" s="58"/>
      <c r="O43" s="58"/>
      <c r="P43" s="61">
        <f t="shared" si="2"/>
        <v>0</v>
      </c>
      <c r="Q43" s="58"/>
      <c r="R43" s="58"/>
      <c r="S43" s="58"/>
      <c r="T43" s="61">
        <f t="shared" si="3"/>
        <v>861.40147499999989</v>
      </c>
      <c r="U43" s="61">
        <f t="shared" si="4"/>
        <v>18323.416224999997</v>
      </c>
    </row>
    <row r="44" spans="1:21" ht="33.75" customHeight="1" x14ac:dyDescent="0.2">
      <c r="A44" s="10">
        <v>23</v>
      </c>
      <c r="B44" s="95" t="s">
        <v>319</v>
      </c>
      <c r="C44" s="50" t="s">
        <v>20</v>
      </c>
      <c r="D44" s="50" t="s">
        <v>151</v>
      </c>
      <c r="E44" s="88" t="s">
        <v>152</v>
      </c>
      <c r="F44" s="11" t="s">
        <v>153</v>
      </c>
      <c r="G44" s="13" t="s">
        <v>88</v>
      </c>
      <c r="H44" s="58">
        <f>5.12*17697</f>
        <v>90608.639999999999</v>
      </c>
      <c r="I44" s="61">
        <f t="shared" si="0"/>
        <v>1258.4533333333334</v>
      </c>
      <c r="J44" s="13">
        <v>4</v>
      </c>
      <c r="K44" s="61">
        <f t="shared" si="1"/>
        <v>5033.8133333333335</v>
      </c>
      <c r="L44" s="58"/>
      <c r="M44" s="58"/>
      <c r="N44" s="58"/>
      <c r="O44" s="58"/>
      <c r="P44" s="61">
        <f t="shared" si="2"/>
        <v>0</v>
      </c>
      <c r="Q44" s="58"/>
      <c r="R44" s="58"/>
      <c r="S44" s="58"/>
      <c r="T44" s="61">
        <f t="shared" si="3"/>
        <v>503.38133333333337</v>
      </c>
      <c r="U44" s="61">
        <f t="shared" si="4"/>
        <v>5537.1946666666672</v>
      </c>
    </row>
    <row r="45" spans="1:21" ht="30.75" customHeight="1" x14ac:dyDescent="0.2">
      <c r="A45" s="10">
        <v>24</v>
      </c>
      <c r="B45" s="95" t="s">
        <v>171</v>
      </c>
      <c r="C45" s="50" t="s">
        <v>20</v>
      </c>
      <c r="D45" s="50" t="s">
        <v>141</v>
      </c>
      <c r="E45" s="50" t="s">
        <v>142</v>
      </c>
      <c r="F45" s="11" t="s">
        <v>143</v>
      </c>
      <c r="G45" s="13" t="s">
        <v>88</v>
      </c>
      <c r="H45" s="58">
        <f>4.66*17697</f>
        <v>82468.02</v>
      </c>
      <c r="I45" s="61">
        <f t="shared" si="0"/>
        <v>1145.3891666666668</v>
      </c>
      <c r="J45" s="13">
        <v>8.1999999999999993</v>
      </c>
      <c r="K45" s="61">
        <f t="shared" si="1"/>
        <v>9392.1911666666674</v>
      </c>
      <c r="L45" s="58"/>
      <c r="M45" s="58"/>
      <c r="N45" s="58"/>
      <c r="O45" s="58"/>
      <c r="P45" s="61">
        <f t="shared" si="2"/>
        <v>0</v>
      </c>
      <c r="Q45" s="58"/>
      <c r="R45" s="58"/>
      <c r="S45" s="58"/>
      <c r="T45" s="61">
        <f t="shared" si="3"/>
        <v>939.21911666666676</v>
      </c>
      <c r="U45" s="61">
        <f t="shared" si="4"/>
        <v>10331.410283333335</v>
      </c>
    </row>
    <row r="46" spans="1:21" ht="15.75" customHeight="1" x14ac:dyDescent="0.2">
      <c r="A46" s="10">
        <v>25</v>
      </c>
      <c r="B46" s="97" t="s">
        <v>328</v>
      </c>
      <c r="C46" s="50" t="s">
        <v>20</v>
      </c>
      <c r="D46" s="50"/>
      <c r="E46" s="50"/>
      <c r="F46" s="11" t="s">
        <v>85</v>
      </c>
      <c r="G46" s="13" t="s">
        <v>88</v>
      </c>
      <c r="H46" s="58">
        <f>4.84*17697</f>
        <v>85653.48</v>
      </c>
      <c r="I46" s="61">
        <f t="shared" si="0"/>
        <v>1189.6316666666667</v>
      </c>
      <c r="J46" s="13">
        <v>14</v>
      </c>
      <c r="K46" s="61">
        <f t="shared" si="1"/>
        <v>16654.843333333334</v>
      </c>
      <c r="L46" s="58"/>
      <c r="M46" s="58"/>
      <c r="N46" s="58"/>
      <c r="O46" s="58"/>
      <c r="P46" s="61">
        <f t="shared" si="2"/>
        <v>0</v>
      </c>
      <c r="Q46" s="58"/>
      <c r="R46" s="58"/>
      <c r="S46" s="58"/>
      <c r="T46" s="61">
        <f t="shared" si="3"/>
        <v>1665.4843333333336</v>
      </c>
      <c r="U46" s="61">
        <f t="shared" si="4"/>
        <v>18320.327666666668</v>
      </c>
    </row>
    <row r="47" spans="1:21" ht="14.25" customHeight="1" x14ac:dyDescent="0.2">
      <c r="A47" s="10">
        <v>26</v>
      </c>
      <c r="B47" s="97" t="s">
        <v>306</v>
      </c>
      <c r="C47" s="50" t="s">
        <v>20</v>
      </c>
      <c r="D47" s="50"/>
      <c r="E47" s="50"/>
      <c r="F47" s="11" t="s">
        <v>85</v>
      </c>
      <c r="G47" s="13" t="s">
        <v>88</v>
      </c>
      <c r="H47" s="58">
        <f>4.84*17697</f>
        <v>85653.48</v>
      </c>
      <c r="I47" s="61">
        <f t="shared" si="0"/>
        <v>1189.6316666666667</v>
      </c>
      <c r="J47" s="13">
        <v>4.8</v>
      </c>
      <c r="K47" s="61">
        <f t="shared" si="1"/>
        <v>5710.232</v>
      </c>
      <c r="L47" s="58"/>
      <c r="M47" s="58"/>
      <c r="N47" s="58"/>
      <c r="O47" s="58"/>
      <c r="P47" s="61">
        <f t="shared" si="2"/>
        <v>0</v>
      </c>
      <c r="Q47" s="58"/>
      <c r="R47" s="58"/>
      <c r="S47" s="58"/>
      <c r="T47" s="61">
        <f t="shared" si="3"/>
        <v>571.02319999999997</v>
      </c>
      <c r="U47" s="61">
        <f t="shared" si="4"/>
        <v>6281.2551999999996</v>
      </c>
    </row>
    <row r="48" spans="1:21" ht="15" customHeight="1" x14ac:dyDescent="0.2">
      <c r="A48" s="10">
        <v>27</v>
      </c>
      <c r="B48" s="97" t="s">
        <v>80</v>
      </c>
      <c r="C48" s="50" t="s">
        <v>20</v>
      </c>
      <c r="D48" s="50"/>
      <c r="E48" s="50"/>
      <c r="F48" s="11" t="s">
        <v>85</v>
      </c>
      <c r="G48" s="13" t="s">
        <v>88</v>
      </c>
      <c r="H48" s="58">
        <f>4.84*17697</f>
        <v>85653.48</v>
      </c>
      <c r="I48" s="61">
        <f t="shared" si="0"/>
        <v>1189.6316666666667</v>
      </c>
      <c r="J48" s="13">
        <v>10.8</v>
      </c>
      <c r="K48" s="61">
        <f t="shared" si="1"/>
        <v>12848.022000000001</v>
      </c>
      <c r="L48" s="58"/>
      <c r="M48" s="58"/>
      <c r="N48" s="58"/>
      <c r="O48" s="58"/>
      <c r="P48" s="61">
        <f t="shared" si="2"/>
        <v>0</v>
      </c>
      <c r="Q48" s="58"/>
      <c r="R48" s="58"/>
      <c r="S48" s="58"/>
      <c r="T48" s="61">
        <f t="shared" si="3"/>
        <v>1284.8022000000001</v>
      </c>
      <c r="U48" s="61">
        <f t="shared" si="4"/>
        <v>14132.824200000001</v>
      </c>
    </row>
    <row r="49" spans="1:21" ht="15.75" customHeight="1" x14ac:dyDescent="0.2">
      <c r="A49" s="10">
        <v>28</v>
      </c>
      <c r="B49" s="98" t="s">
        <v>329</v>
      </c>
      <c r="C49" s="50" t="s">
        <v>20</v>
      </c>
      <c r="D49" s="50"/>
      <c r="E49" s="50"/>
      <c r="F49" s="11" t="s">
        <v>85</v>
      </c>
      <c r="G49" s="13" t="s">
        <v>88</v>
      </c>
      <c r="H49" s="58">
        <f>4.84*17697</f>
        <v>85653.48</v>
      </c>
      <c r="I49" s="61">
        <f t="shared" si="0"/>
        <v>1189.6316666666667</v>
      </c>
      <c r="J49" s="12">
        <v>11.8</v>
      </c>
      <c r="K49" s="61">
        <f t="shared" si="1"/>
        <v>14037.653666666667</v>
      </c>
      <c r="L49" s="58"/>
      <c r="M49" s="58"/>
      <c r="N49" s="58"/>
      <c r="O49" s="58"/>
      <c r="P49" s="61">
        <f t="shared" si="2"/>
        <v>0</v>
      </c>
      <c r="Q49" s="58"/>
      <c r="R49" s="58"/>
      <c r="S49" s="58"/>
      <c r="T49" s="61">
        <f t="shared" si="3"/>
        <v>1403.7653666666668</v>
      </c>
      <c r="U49" s="61">
        <f t="shared" si="4"/>
        <v>15441.419033333334</v>
      </c>
    </row>
    <row r="50" spans="1:21" s="46" customFormat="1" ht="15" x14ac:dyDescent="0.2">
      <c r="A50" s="7"/>
      <c r="B50" s="90"/>
      <c r="C50" s="90"/>
      <c r="D50" s="90"/>
      <c r="E50" s="90"/>
      <c r="F50" s="66"/>
      <c r="G50" s="82"/>
      <c r="H50" s="59"/>
      <c r="I50" s="59"/>
      <c r="J50" s="73">
        <f>SUM(J22:J49)</f>
        <v>219.6</v>
      </c>
      <c r="K50" s="60">
        <f>SUM(K22:K49)</f>
        <v>268353.37533333333</v>
      </c>
      <c r="L50" s="60">
        <f t="shared" ref="L50:T50" si="5">SUM(L22:L49)</f>
        <v>8848</v>
      </c>
      <c r="M50" s="60">
        <f t="shared" si="5"/>
        <v>8848</v>
      </c>
      <c r="N50" s="60">
        <f t="shared" si="5"/>
        <v>0</v>
      </c>
      <c r="O50" s="60">
        <f t="shared" si="5"/>
        <v>0</v>
      </c>
      <c r="P50" s="60">
        <f t="shared" si="5"/>
        <v>0</v>
      </c>
      <c r="Q50" s="60">
        <f t="shared" si="5"/>
        <v>0</v>
      </c>
      <c r="R50" s="60">
        <f t="shared" si="5"/>
        <v>0</v>
      </c>
      <c r="S50" s="60">
        <f t="shared" si="5"/>
        <v>0</v>
      </c>
      <c r="T50" s="60">
        <f t="shared" si="5"/>
        <v>26835.337533333339</v>
      </c>
      <c r="U50" s="60">
        <f>SUM(U22:U49)</f>
        <v>312884.71286666667</v>
      </c>
    </row>
    <row r="51" spans="1:21" s="16" customFormat="1" ht="43.5" customHeight="1" x14ac:dyDescent="0.2">
      <c r="A51" s="15">
        <v>29</v>
      </c>
      <c r="B51" s="99" t="s">
        <v>86</v>
      </c>
      <c r="C51" s="99" t="s">
        <v>20</v>
      </c>
      <c r="D51" s="99" t="s">
        <v>104</v>
      </c>
      <c r="E51" s="99" t="s">
        <v>284</v>
      </c>
      <c r="F51" s="13" t="s">
        <v>285</v>
      </c>
      <c r="G51" s="13" t="s">
        <v>88</v>
      </c>
      <c r="H51" s="61">
        <f>5.31*17697</f>
        <v>93971.069999999992</v>
      </c>
      <c r="I51" s="100">
        <f>H51/72</f>
        <v>1305.1537499999999</v>
      </c>
      <c r="J51" s="13">
        <v>13.8</v>
      </c>
      <c r="K51" s="100">
        <f>I51*J51</f>
        <v>18011.121749999998</v>
      </c>
      <c r="L51" s="100"/>
      <c r="M51" s="100"/>
      <c r="N51" s="100"/>
      <c r="O51" s="100"/>
      <c r="P51" s="100"/>
      <c r="Q51" s="100"/>
      <c r="R51" s="100"/>
      <c r="S51" s="100"/>
      <c r="T51" s="100">
        <f>K51*10%</f>
        <v>1801.112175</v>
      </c>
      <c r="U51" s="100">
        <f>K51+L51+M51+P51+Q51+R51+S51+T51</f>
        <v>19812.233924999997</v>
      </c>
    </row>
    <row r="52" spans="1:21" ht="31.5" customHeight="1" x14ac:dyDescent="0.2">
      <c r="A52" s="53">
        <v>30</v>
      </c>
      <c r="B52" s="99" t="s">
        <v>86</v>
      </c>
      <c r="C52" s="50" t="s">
        <v>20</v>
      </c>
      <c r="D52" s="84" t="s">
        <v>87</v>
      </c>
      <c r="E52" s="84" t="s">
        <v>222</v>
      </c>
      <c r="F52" s="11" t="s">
        <v>50</v>
      </c>
      <c r="G52" s="12" t="s">
        <v>88</v>
      </c>
      <c r="H52" s="58">
        <f>5.31*17697</f>
        <v>93971.069999999992</v>
      </c>
      <c r="I52" s="100">
        <f t="shared" ref="I52:I71" si="6">H52/72</f>
        <v>1305.1537499999999</v>
      </c>
      <c r="J52" s="12">
        <v>26</v>
      </c>
      <c r="K52" s="100">
        <f t="shared" ref="K52:K71" si="7">I52*J52</f>
        <v>33933.997499999998</v>
      </c>
      <c r="L52" s="58"/>
      <c r="M52" s="58"/>
      <c r="N52" s="58"/>
      <c r="O52" s="58"/>
      <c r="P52" s="58"/>
      <c r="Q52" s="58"/>
      <c r="R52" s="58"/>
      <c r="S52" s="58"/>
      <c r="T52" s="100">
        <f t="shared" ref="T52:T71" si="8">K52*10%</f>
        <v>3393.39975</v>
      </c>
      <c r="U52" s="100">
        <f t="shared" ref="U52:U71" si="9">K52+L52+M52+P52+Q52+R52+S52+T52</f>
        <v>37327.397249999995</v>
      </c>
    </row>
    <row r="53" spans="1:21" ht="32.25" customHeight="1" x14ac:dyDescent="0.2">
      <c r="A53" s="15">
        <v>31</v>
      </c>
      <c r="B53" s="99" t="s">
        <v>86</v>
      </c>
      <c r="C53" s="50" t="s">
        <v>20</v>
      </c>
      <c r="D53" s="86" t="s">
        <v>72</v>
      </c>
      <c r="E53" s="86" t="s">
        <v>73</v>
      </c>
      <c r="F53" s="12" t="s">
        <v>213</v>
      </c>
      <c r="G53" s="13" t="s">
        <v>88</v>
      </c>
      <c r="H53" s="58">
        <f>5.03*17697</f>
        <v>89015.91</v>
      </c>
      <c r="I53" s="100">
        <f t="shared" si="6"/>
        <v>1236.3320833333335</v>
      </c>
      <c r="J53" s="12">
        <v>2.2000000000000002</v>
      </c>
      <c r="K53" s="100">
        <f t="shared" si="7"/>
        <v>2719.9305833333337</v>
      </c>
      <c r="L53" s="67"/>
      <c r="M53" s="67"/>
      <c r="N53" s="67"/>
      <c r="O53" s="67"/>
      <c r="P53" s="67"/>
      <c r="Q53" s="67"/>
      <c r="R53" s="67"/>
      <c r="S53" s="67"/>
      <c r="T53" s="100">
        <f t="shared" si="8"/>
        <v>271.99305833333341</v>
      </c>
      <c r="U53" s="100">
        <f t="shared" si="9"/>
        <v>2991.9236416666672</v>
      </c>
    </row>
    <row r="54" spans="1:21" ht="33.75" customHeight="1" x14ac:dyDescent="0.2">
      <c r="A54" s="53">
        <v>32</v>
      </c>
      <c r="B54" s="99" t="s">
        <v>86</v>
      </c>
      <c r="C54" s="50" t="s">
        <v>20</v>
      </c>
      <c r="D54" s="86" t="s">
        <v>60</v>
      </c>
      <c r="E54" s="86" t="s">
        <v>267</v>
      </c>
      <c r="F54" s="12" t="s">
        <v>63</v>
      </c>
      <c r="G54" s="13" t="s">
        <v>88</v>
      </c>
      <c r="H54" s="58">
        <f>5.31*17697</f>
        <v>93971.069999999992</v>
      </c>
      <c r="I54" s="100">
        <f t="shared" si="6"/>
        <v>1305.1537499999999</v>
      </c>
      <c r="J54" s="13">
        <v>8</v>
      </c>
      <c r="K54" s="100">
        <f t="shared" si="7"/>
        <v>10441.23</v>
      </c>
      <c r="L54" s="67"/>
      <c r="M54" s="67"/>
      <c r="N54" s="67"/>
      <c r="O54" s="67"/>
      <c r="P54" s="67"/>
      <c r="Q54" s="67"/>
      <c r="R54" s="67"/>
      <c r="S54" s="67"/>
      <c r="T54" s="100">
        <f t="shared" si="8"/>
        <v>1044.123</v>
      </c>
      <c r="U54" s="100">
        <f t="shared" si="9"/>
        <v>11485.352999999999</v>
      </c>
    </row>
    <row r="55" spans="1:21" ht="47.25" customHeight="1" x14ac:dyDescent="0.2">
      <c r="A55" s="15">
        <v>33</v>
      </c>
      <c r="B55" s="99" t="s">
        <v>86</v>
      </c>
      <c r="C55" s="50" t="s">
        <v>20</v>
      </c>
      <c r="D55" s="50" t="s">
        <v>98</v>
      </c>
      <c r="E55" s="50" t="s">
        <v>99</v>
      </c>
      <c r="F55" s="12" t="s">
        <v>308</v>
      </c>
      <c r="G55" s="13" t="s">
        <v>88</v>
      </c>
      <c r="H55" s="58">
        <f>5.03*17697</f>
        <v>89015.91</v>
      </c>
      <c r="I55" s="100">
        <f t="shared" si="6"/>
        <v>1236.3320833333335</v>
      </c>
      <c r="J55" s="12">
        <v>10.8</v>
      </c>
      <c r="K55" s="100">
        <f t="shared" si="7"/>
        <v>13352.386500000002</v>
      </c>
      <c r="L55" s="67"/>
      <c r="M55" s="67"/>
      <c r="N55" s="67"/>
      <c r="O55" s="67"/>
      <c r="P55" s="67"/>
      <c r="Q55" s="67"/>
      <c r="R55" s="67"/>
      <c r="S55" s="67"/>
      <c r="T55" s="100">
        <f t="shared" si="8"/>
        <v>1335.2386500000002</v>
      </c>
      <c r="U55" s="100">
        <f t="shared" si="9"/>
        <v>14687.625150000003</v>
      </c>
    </row>
    <row r="56" spans="1:21" ht="50.25" customHeight="1" x14ac:dyDescent="0.2">
      <c r="A56" s="53">
        <v>34</v>
      </c>
      <c r="B56" s="99" t="s">
        <v>86</v>
      </c>
      <c r="C56" s="50" t="s">
        <v>20</v>
      </c>
      <c r="D56" s="50" t="s">
        <v>92</v>
      </c>
      <c r="E56" s="50" t="s">
        <v>83</v>
      </c>
      <c r="F56" s="76" t="s">
        <v>93</v>
      </c>
      <c r="G56" s="13" t="s">
        <v>88</v>
      </c>
      <c r="H56" s="103">
        <f>5.03*17697</f>
        <v>89015.91</v>
      </c>
      <c r="I56" s="100">
        <f t="shared" si="6"/>
        <v>1236.3320833333335</v>
      </c>
      <c r="J56" s="92">
        <v>9.1</v>
      </c>
      <c r="K56" s="100">
        <f t="shared" si="7"/>
        <v>11250.621958333333</v>
      </c>
      <c r="L56" s="101"/>
      <c r="M56" s="101"/>
      <c r="N56" s="101"/>
      <c r="O56" s="101"/>
      <c r="P56" s="101"/>
      <c r="Q56" s="101"/>
      <c r="R56" s="101"/>
      <c r="S56" s="101"/>
      <c r="T56" s="100">
        <f t="shared" si="8"/>
        <v>1125.0621958333334</v>
      </c>
      <c r="U56" s="100">
        <f t="shared" si="9"/>
        <v>12375.684154166667</v>
      </c>
    </row>
    <row r="57" spans="1:21" ht="33" customHeight="1" x14ac:dyDescent="0.2">
      <c r="A57" s="15">
        <v>35</v>
      </c>
      <c r="B57" s="99" t="s">
        <v>86</v>
      </c>
      <c r="C57" s="50" t="s">
        <v>20</v>
      </c>
      <c r="D57" s="50" t="s">
        <v>179</v>
      </c>
      <c r="E57" s="50" t="s">
        <v>180</v>
      </c>
      <c r="F57" s="12" t="s">
        <v>181</v>
      </c>
      <c r="G57" s="13" t="s">
        <v>88</v>
      </c>
      <c r="H57" s="58">
        <f>5.21*17697</f>
        <v>92201.37</v>
      </c>
      <c r="I57" s="100">
        <f t="shared" si="6"/>
        <v>1280.5745833333333</v>
      </c>
      <c r="J57" s="13">
        <v>8</v>
      </c>
      <c r="K57" s="100">
        <f t="shared" si="7"/>
        <v>10244.596666666666</v>
      </c>
      <c r="L57" s="67"/>
      <c r="M57" s="67"/>
      <c r="N57" s="67"/>
      <c r="O57" s="67"/>
      <c r="P57" s="67"/>
      <c r="Q57" s="67"/>
      <c r="R57" s="67"/>
      <c r="S57" s="67"/>
      <c r="T57" s="100">
        <f t="shared" si="8"/>
        <v>1024.4596666666666</v>
      </c>
      <c r="U57" s="100">
        <f t="shared" si="9"/>
        <v>11269.056333333334</v>
      </c>
    </row>
    <row r="58" spans="1:21" ht="36" customHeight="1" x14ac:dyDescent="0.2">
      <c r="A58" s="53">
        <v>36</v>
      </c>
      <c r="B58" s="99" t="s">
        <v>86</v>
      </c>
      <c r="C58" s="50" t="s">
        <v>20</v>
      </c>
      <c r="D58" s="50" t="s">
        <v>281</v>
      </c>
      <c r="E58" s="50" t="s">
        <v>282</v>
      </c>
      <c r="F58" s="6" t="s">
        <v>283</v>
      </c>
      <c r="G58" s="13" t="s">
        <v>88</v>
      </c>
      <c r="H58" s="58">
        <f>5.31*17697</f>
        <v>93971.069999999992</v>
      </c>
      <c r="I58" s="100">
        <f t="shared" si="6"/>
        <v>1305.1537499999999</v>
      </c>
      <c r="J58" s="12">
        <v>2.6</v>
      </c>
      <c r="K58" s="100">
        <f t="shared" si="7"/>
        <v>3393.39975</v>
      </c>
      <c r="L58" s="67"/>
      <c r="M58" s="67"/>
      <c r="N58" s="67"/>
      <c r="O58" s="67"/>
      <c r="P58" s="67"/>
      <c r="Q58" s="67"/>
      <c r="R58" s="67"/>
      <c r="S58" s="67"/>
      <c r="T58" s="100">
        <f t="shared" si="8"/>
        <v>339.33997500000004</v>
      </c>
      <c r="U58" s="100">
        <f t="shared" si="9"/>
        <v>3732.7397249999999</v>
      </c>
    </row>
    <row r="59" spans="1:21" ht="33" customHeight="1" x14ac:dyDescent="0.2">
      <c r="A59" s="15">
        <v>37</v>
      </c>
      <c r="B59" s="99" t="s">
        <v>86</v>
      </c>
      <c r="C59" s="50" t="s">
        <v>20</v>
      </c>
      <c r="D59" s="50" t="s">
        <v>101</v>
      </c>
      <c r="E59" s="50" t="s">
        <v>202</v>
      </c>
      <c r="F59" s="76" t="s">
        <v>203</v>
      </c>
      <c r="G59" s="13" t="s">
        <v>88</v>
      </c>
      <c r="H59" s="103">
        <f>4.93*17697</f>
        <v>87246.209999999992</v>
      </c>
      <c r="I59" s="100">
        <f t="shared" si="6"/>
        <v>1211.7529166666666</v>
      </c>
      <c r="J59" s="92">
        <v>10.8</v>
      </c>
      <c r="K59" s="100">
        <f t="shared" si="7"/>
        <v>13086.931500000001</v>
      </c>
      <c r="L59" s="101"/>
      <c r="M59" s="101"/>
      <c r="N59" s="101"/>
      <c r="O59" s="101"/>
      <c r="P59" s="101"/>
      <c r="Q59" s="101"/>
      <c r="R59" s="101"/>
      <c r="S59" s="101"/>
      <c r="T59" s="100">
        <f t="shared" si="8"/>
        <v>1308.6931500000001</v>
      </c>
      <c r="U59" s="100">
        <f t="shared" si="9"/>
        <v>14395.624650000002</v>
      </c>
    </row>
    <row r="60" spans="1:21" ht="32.25" customHeight="1" x14ac:dyDescent="0.2">
      <c r="A60" s="53">
        <v>38</v>
      </c>
      <c r="B60" s="99" t="s">
        <v>86</v>
      </c>
      <c r="C60" s="50" t="s">
        <v>20</v>
      </c>
      <c r="D60" s="50" t="s">
        <v>74</v>
      </c>
      <c r="E60" s="50" t="s">
        <v>330</v>
      </c>
      <c r="F60" s="6" t="s">
        <v>331</v>
      </c>
      <c r="G60" s="13" t="s">
        <v>88</v>
      </c>
      <c r="H60" s="103">
        <f>5.31*17697</f>
        <v>93971.069999999992</v>
      </c>
      <c r="I60" s="100">
        <f t="shared" si="6"/>
        <v>1305.1537499999999</v>
      </c>
      <c r="J60" s="92">
        <v>6.4</v>
      </c>
      <c r="K60" s="100">
        <f t="shared" si="7"/>
        <v>8352.9840000000004</v>
      </c>
      <c r="L60" s="101"/>
      <c r="M60" s="101"/>
      <c r="N60" s="101"/>
      <c r="O60" s="101"/>
      <c r="P60" s="101"/>
      <c r="Q60" s="101"/>
      <c r="R60" s="101"/>
      <c r="S60" s="101"/>
      <c r="T60" s="100">
        <f t="shared" si="8"/>
        <v>835.29840000000013</v>
      </c>
      <c r="U60" s="100">
        <f t="shared" si="9"/>
        <v>9188.2824000000001</v>
      </c>
    </row>
    <row r="61" spans="1:21" ht="30.75" customHeight="1" x14ac:dyDescent="0.2">
      <c r="A61" s="15">
        <v>39</v>
      </c>
      <c r="B61" s="99" t="s">
        <v>86</v>
      </c>
      <c r="C61" s="50" t="s">
        <v>20</v>
      </c>
      <c r="D61" s="50" t="s">
        <v>332</v>
      </c>
      <c r="E61" s="50" t="s">
        <v>333</v>
      </c>
      <c r="F61" s="6" t="s">
        <v>334</v>
      </c>
      <c r="G61" s="13" t="s">
        <v>88</v>
      </c>
      <c r="H61" s="103">
        <f>5.31*17697</f>
        <v>93971.069999999992</v>
      </c>
      <c r="I61" s="100">
        <f t="shared" si="6"/>
        <v>1305.1537499999999</v>
      </c>
      <c r="J61" s="92">
        <v>3.2</v>
      </c>
      <c r="K61" s="100">
        <f t="shared" si="7"/>
        <v>4176.4920000000002</v>
      </c>
      <c r="L61" s="101"/>
      <c r="M61" s="101"/>
      <c r="N61" s="101"/>
      <c r="O61" s="101"/>
      <c r="P61" s="101"/>
      <c r="Q61" s="101"/>
      <c r="R61" s="101"/>
      <c r="S61" s="101"/>
      <c r="T61" s="100">
        <f t="shared" si="8"/>
        <v>417.64920000000006</v>
      </c>
      <c r="U61" s="100">
        <f t="shared" si="9"/>
        <v>4594.1412</v>
      </c>
    </row>
    <row r="62" spans="1:21" ht="30" customHeight="1" x14ac:dyDescent="0.2">
      <c r="A62" s="53">
        <v>40</v>
      </c>
      <c r="B62" s="99" t="s">
        <v>86</v>
      </c>
      <c r="C62" s="50" t="s">
        <v>20</v>
      </c>
      <c r="D62" s="84" t="s">
        <v>100</v>
      </c>
      <c r="E62" s="84" t="s">
        <v>220</v>
      </c>
      <c r="F62" s="23" t="s">
        <v>261</v>
      </c>
      <c r="G62" s="12" t="s">
        <v>88</v>
      </c>
      <c r="H62" s="58">
        <f>5.31*17697</f>
        <v>93971.069999999992</v>
      </c>
      <c r="I62" s="100">
        <f t="shared" si="6"/>
        <v>1305.1537499999999</v>
      </c>
      <c r="J62" s="12">
        <v>6.2</v>
      </c>
      <c r="K62" s="100">
        <f t="shared" si="7"/>
        <v>8091.9532499999996</v>
      </c>
      <c r="L62" s="58"/>
      <c r="M62" s="58"/>
      <c r="N62" s="58"/>
      <c r="O62" s="58"/>
      <c r="P62" s="58"/>
      <c r="Q62" s="58"/>
      <c r="R62" s="58"/>
      <c r="S62" s="58"/>
      <c r="T62" s="100">
        <f t="shared" si="8"/>
        <v>809.19532500000003</v>
      </c>
      <c r="U62" s="100">
        <f t="shared" si="9"/>
        <v>8901.1485749999993</v>
      </c>
    </row>
    <row r="63" spans="1:21" ht="28.5" customHeight="1" x14ac:dyDescent="0.2">
      <c r="A63" s="15">
        <v>41</v>
      </c>
      <c r="B63" s="99" t="s">
        <v>86</v>
      </c>
      <c r="C63" s="50" t="s">
        <v>20</v>
      </c>
      <c r="D63" s="50" t="s">
        <v>92</v>
      </c>
      <c r="E63" s="50" t="s">
        <v>191</v>
      </c>
      <c r="F63" s="6" t="s">
        <v>260</v>
      </c>
      <c r="G63" s="12" t="s">
        <v>88</v>
      </c>
      <c r="H63" s="58">
        <f>4.84*17697</f>
        <v>85653.48</v>
      </c>
      <c r="I63" s="100">
        <f t="shared" si="6"/>
        <v>1189.6316666666667</v>
      </c>
      <c r="J63" s="12">
        <v>8.5</v>
      </c>
      <c r="K63" s="100">
        <f t="shared" si="7"/>
        <v>10111.869166666667</v>
      </c>
      <c r="L63" s="67"/>
      <c r="M63" s="67"/>
      <c r="N63" s="67"/>
      <c r="O63" s="67"/>
      <c r="P63" s="67"/>
      <c r="Q63" s="67"/>
      <c r="R63" s="67"/>
      <c r="S63" s="67"/>
      <c r="T63" s="100">
        <f t="shared" si="8"/>
        <v>1011.1869166666668</v>
      </c>
      <c r="U63" s="100">
        <f t="shared" si="9"/>
        <v>11123.056083333335</v>
      </c>
    </row>
    <row r="64" spans="1:21" ht="32.25" customHeight="1" x14ac:dyDescent="0.2">
      <c r="A64" s="53">
        <v>42</v>
      </c>
      <c r="B64" s="99" t="s">
        <v>86</v>
      </c>
      <c r="C64" s="50" t="s">
        <v>20</v>
      </c>
      <c r="D64" s="50" t="s">
        <v>104</v>
      </c>
      <c r="E64" s="50" t="s">
        <v>105</v>
      </c>
      <c r="F64" s="6" t="s">
        <v>106</v>
      </c>
      <c r="G64" s="12" t="s">
        <v>218</v>
      </c>
      <c r="H64" s="58">
        <f>5.31*17697</f>
        <v>93971.069999999992</v>
      </c>
      <c r="I64" s="100">
        <f t="shared" si="6"/>
        <v>1305.1537499999999</v>
      </c>
      <c r="J64" s="12">
        <v>6</v>
      </c>
      <c r="K64" s="100">
        <f t="shared" si="7"/>
        <v>7830.9224999999997</v>
      </c>
      <c r="L64" s="67"/>
      <c r="M64" s="67"/>
      <c r="N64" s="67"/>
      <c r="O64" s="67"/>
      <c r="P64" s="67"/>
      <c r="Q64" s="67"/>
      <c r="R64" s="67"/>
      <c r="S64" s="67"/>
      <c r="T64" s="100">
        <f t="shared" si="8"/>
        <v>783.09225000000004</v>
      </c>
      <c r="U64" s="100">
        <f t="shared" si="9"/>
        <v>8614.0147500000003</v>
      </c>
    </row>
    <row r="65" spans="1:21" s="49" customFormat="1" ht="42.75" customHeight="1" x14ac:dyDescent="0.2">
      <c r="A65" s="15">
        <v>43</v>
      </c>
      <c r="B65" s="99" t="s">
        <v>86</v>
      </c>
      <c r="C65" s="50" t="s">
        <v>20</v>
      </c>
      <c r="D65" s="50" t="s">
        <v>94</v>
      </c>
      <c r="E65" s="50" t="s">
        <v>255</v>
      </c>
      <c r="F65" s="76" t="s">
        <v>256</v>
      </c>
      <c r="G65" s="12" t="s">
        <v>218</v>
      </c>
      <c r="H65" s="58">
        <f>5.21*17697</f>
        <v>92201.37</v>
      </c>
      <c r="I65" s="100">
        <f t="shared" si="6"/>
        <v>1280.5745833333333</v>
      </c>
      <c r="J65" s="12">
        <v>22</v>
      </c>
      <c r="K65" s="100">
        <f t="shared" si="7"/>
        <v>28172.640833333331</v>
      </c>
      <c r="L65" s="67"/>
      <c r="M65" s="67"/>
      <c r="N65" s="67"/>
      <c r="O65" s="67"/>
      <c r="P65" s="67"/>
      <c r="Q65" s="67"/>
      <c r="R65" s="67"/>
      <c r="S65" s="67"/>
      <c r="T65" s="100">
        <f t="shared" si="8"/>
        <v>2817.2640833333335</v>
      </c>
      <c r="U65" s="100">
        <f t="shared" si="9"/>
        <v>30989.904916666666</v>
      </c>
    </row>
    <row r="66" spans="1:21" s="49" customFormat="1" ht="43.5" customHeight="1" x14ac:dyDescent="0.2">
      <c r="A66" s="53">
        <v>44</v>
      </c>
      <c r="B66" s="99" t="s">
        <v>86</v>
      </c>
      <c r="C66" s="50" t="s">
        <v>20</v>
      </c>
      <c r="D66" s="50" t="s">
        <v>95</v>
      </c>
      <c r="E66" s="50" t="s">
        <v>96</v>
      </c>
      <c r="F66" s="76" t="s">
        <v>97</v>
      </c>
      <c r="G66" s="12" t="s">
        <v>218</v>
      </c>
      <c r="H66" s="58">
        <f>4.84*17697</f>
        <v>85653.48</v>
      </c>
      <c r="I66" s="100">
        <f t="shared" si="6"/>
        <v>1189.6316666666667</v>
      </c>
      <c r="J66" s="12">
        <v>8.8000000000000007</v>
      </c>
      <c r="K66" s="100">
        <f t="shared" si="7"/>
        <v>10468.758666666667</v>
      </c>
      <c r="L66" s="102"/>
      <c r="M66" s="102"/>
      <c r="N66" s="102"/>
      <c r="O66" s="102"/>
      <c r="P66" s="102"/>
      <c r="Q66" s="102"/>
      <c r="R66" s="102"/>
      <c r="S66" s="102"/>
      <c r="T66" s="100">
        <f t="shared" si="8"/>
        <v>1046.8758666666668</v>
      </c>
      <c r="U66" s="100">
        <f t="shared" si="9"/>
        <v>11515.634533333334</v>
      </c>
    </row>
    <row r="67" spans="1:21" ht="31.5" customHeight="1" x14ac:dyDescent="0.2">
      <c r="A67" s="15">
        <v>45</v>
      </c>
      <c r="B67" s="99" t="s">
        <v>86</v>
      </c>
      <c r="C67" s="50" t="s">
        <v>20</v>
      </c>
      <c r="D67" s="50" t="s">
        <v>60</v>
      </c>
      <c r="E67" s="50" t="s">
        <v>169</v>
      </c>
      <c r="F67" s="76" t="s">
        <v>170</v>
      </c>
      <c r="G67" s="76" t="s">
        <v>88</v>
      </c>
      <c r="H67" s="58">
        <f>5.31*17697</f>
        <v>93971.069999999992</v>
      </c>
      <c r="I67" s="100">
        <f t="shared" si="6"/>
        <v>1305.1537499999999</v>
      </c>
      <c r="J67" s="12">
        <v>14.2</v>
      </c>
      <c r="K67" s="100">
        <f t="shared" si="7"/>
        <v>18533.183249999998</v>
      </c>
      <c r="L67" s="67"/>
      <c r="M67" s="67"/>
      <c r="N67" s="67"/>
      <c r="O67" s="67"/>
      <c r="P67" s="67"/>
      <c r="Q67" s="67"/>
      <c r="R67" s="67"/>
      <c r="S67" s="67"/>
      <c r="T67" s="100">
        <f t="shared" si="8"/>
        <v>1853.318325</v>
      </c>
      <c r="U67" s="100">
        <f t="shared" si="9"/>
        <v>20386.501574999998</v>
      </c>
    </row>
    <row r="68" spans="1:21" ht="30.75" customHeight="1" x14ac:dyDescent="0.2">
      <c r="A68" s="53">
        <v>46</v>
      </c>
      <c r="B68" s="99" t="s">
        <v>86</v>
      </c>
      <c r="C68" s="50" t="s">
        <v>20</v>
      </c>
      <c r="D68" s="50" t="s">
        <v>33</v>
      </c>
      <c r="E68" s="50" t="s">
        <v>183</v>
      </c>
      <c r="F68" s="11" t="s">
        <v>307</v>
      </c>
      <c r="G68" s="13" t="s">
        <v>88</v>
      </c>
      <c r="H68" s="58">
        <f>4.75*17697</f>
        <v>84060.75</v>
      </c>
      <c r="I68" s="100">
        <f t="shared" si="6"/>
        <v>1167.5104166666667</v>
      </c>
      <c r="J68" s="12">
        <v>7</v>
      </c>
      <c r="K68" s="100">
        <f t="shared" si="7"/>
        <v>8172.572916666667</v>
      </c>
      <c r="L68" s="58"/>
      <c r="M68" s="58"/>
      <c r="N68" s="58"/>
      <c r="O68" s="58"/>
      <c r="P68" s="58"/>
      <c r="Q68" s="58"/>
      <c r="R68" s="58"/>
      <c r="S68" s="58"/>
      <c r="T68" s="100">
        <f t="shared" si="8"/>
        <v>817.25729166666679</v>
      </c>
      <c r="U68" s="100">
        <f t="shared" si="9"/>
        <v>8989.8302083333328</v>
      </c>
    </row>
    <row r="69" spans="1:21" s="49" customFormat="1" ht="33" customHeight="1" x14ac:dyDescent="0.2">
      <c r="A69" s="15">
        <v>47</v>
      </c>
      <c r="B69" s="99" t="s">
        <v>86</v>
      </c>
      <c r="C69" s="50" t="s">
        <v>20</v>
      </c>
      <c r="D69" s="50" t="s">
        <v>252</v>
      </c>
      <c r="E69" s="50" t="s">
        <v>253</v>
      </c>
      <c r="F69" s="76" t="s">
        <v>254</v>
      </c>
      <c r="G69" s="76" t="s">
        <v>88</v>
      </c>
      <c r="H69" s="58">
        <f>5.31*17697</f>
        <v>93971.069999999992</v>
      </c>
      <c r="I69" s="100">
        <f t="shared" si="6"/>
        <v>1305.1537499999999</v>
      </c>
      <c r="J69" s="12">
        <v>7</v>
      </c>
      <c r="K69" s="100">
        <f t="shared" si="7"/>
        <v>9136.0762500000001</v>
      </c>
      <c r="L69" s="67"/>
      <c r="M69" s="67"/>
      <c r="N69" s="67"/>
      <c r="O69" s="67"/>
      <c r="P69" s="67"/>
      <c r="Q69" s="67"/>
      <c r="R69" s="67"/>
      <c r="S69" s="67"/>
      <c r="T69" s="100">
        <f t="shared" si="8"/>
        <v>913.6076250000001</v>
      </c>
      <c r="U69" s="100">
        <f t="shared" si="9"/>
        <v>10049.683875000001</v>
      </c>
    </row>
    <row r="70" spans="1:21" s="49" customFormat="1" ht="39" customHeight="1" x14ac:dyDescent="0.2">
      <c r="A70" s="53">
        <v>48</v>
      </c>
      <c r="B70" s="99" t="s">
        <v>86</v>
      </c>
      <c r="C70" s="50" t="s">
        <v>20</v>
      </c>
      <c r="D70" s="50" t="s">
        <v>60</v>
      </c>
      <c r="E70" s="50" t="s">
        <v>61</v>
      </c>
      <c r="F70" s="76" t="s">
        <v>62</v>
      </c>
      <c r="G70" s="76" t="s">
        <v>88</v>
      </c>
      <c r="H70" s="58">
        <f>5.21*17697</f>
        <v>92201.37</v>
      </c>
      <c r="I70" s="100">
        <f t="shared" si="6"/>
        <v>1280.5745833333333</v>
      </c>
      <c r="J70" s="12">
        <v>1.7</v>
      </c>
      <c r="K70" s="100">
        <f t="shared" si="7"/>
        <v>2176.9767916666665</v>
      </c>
      <c r="L70" s="67"/>
      <c r="M70" s="67"/>
      <c r="N70" s="67"/>
      <c r="O70" s="67"/>
      <c r="P70" s="67"/>
      <c r="Q70" s="67"/>
      <c r="R70" s="67"/>
      <c r="S70" s="67"/>
      <c r="T70" s="100">
        <f t="shared" si="8"/>
        <v>217.69767916666666</v>
      </c>
      <c r="U70" s="100">
        <f t="shared" si="9"/>
        <v>2394.6744708333331</v>
      </c>
    </row>
    <row r="71" spans="1:21" ht="19.5" customHeight="1" x14ac:dyDescent="0.2">
      <c r="A71" s="15">
        <v>49</v>
      </c>
      <c r="B71" s="99" t="s">
        <v>86</v>
      </c>
      <c r="C71" s="50" t="s">
        <v>20</v>
      </c>
      <c r="D71" s="50"/>
      <c r="E71" s="50"/>
      <c r="F71" s="76" t="s">
        <v>85</v>
      </c>
      <c r="G71" s="12" t="s">
        <v>88</v>
      </c>
      <c r="H71" s="58">
        <f>4.84*17697</f>
        <v>85653.48</v>
      </c>
      <c r="I71" s="100">
        <f t="shared" si="6"/>
        <v>1189.6316666666667</v>
      </c>
      <c r="J71" s="12">
        <v>33.700000000000003</v>
      </c>
      <c r="K71" s="100">
        <f t="shared" si="7"/>
        <v>40090.587166666672</v>
      </c>
      <c r="L71" s="67"/>
      <c r="M71" s="67"/>
      <c r="N71" s="67"/>
      <c r="O71" s="67"/>
      <c r="P71" s="67"/>
      <c r="Q71" s="67"/>
      <c r="R71" s="67"/>
      <c r="S71" s="67"/>
      <c r="T71" s="100">
        <f t="shared" si="8"/>
        <v>4009.0587166666674</v>
      </c>
      <c r="U71" s="100">
        <f t="shared" si="9"/>
        <v>44099.645883333338</v>
      </c>
    </row>
    <row r="72" spans="1:21" s="46" customFormat="1" ht="15" x14ac:dyDescent="0.25">
      <c r="A72" s="7"/>
      <c r="B72" s="150"/>
      <c r="C72" s="150"/>
      <c r="D72" s="151"/>
      <c r="E72" s="91"/>
      <c r="F72" s="93"/>
      <c r="G72" s="93"/>
      <c r="H72" s="68"/>
      <c r="I72" s="68"/>
      <c r="J72" s="73">
        <f>SUM(J51:J71)</f>
        <v>216</v>
      </c>
      <c r="K72" s="71">
        <f>SUM(K51:K71)</f>
        <v>271749.23300000001</v>
      </c>
      <c r="L72" s="71">
        <f t="shared" ref="L72:U72" si="10">SUM(L51:L71)</f>
        <v>0</v>
      </c>
      <c r="M72" s="71">
        <f t="shared" si="10"/>
        <v>0</v>
      </c>
      <c r="N72" s="71">
        <f t="shared" si="10"/>
        <v>0</v>
      </c>
      <c r="O72" s="71">
        <f t="shared" si="10"/>
        <v>0</v>
      </c>
      <c r="P72" s="71">
        <f t="shared" si="10"/>
        <v>0</v>
      </c>
      <c r="Q72" s="71">
        <f t="shared" si="10"/>
        <v>0</v>
      </c>
      <c r="R72" s="71">
        <f t="shared" si="10"/>
        <v>0</v>
      </c>
      <c r="S72" s="71">
        <f t="shared" si="10"/>
        <v>0</v>
      </c>
      <c r="T72" s="71">
        <f t="shared" si="10"/>
        <v>27174.923299999999</v>
      </c>
      <c r="U72" s="71">
        <f t="shared" si="10"/>
        <v>298924.15629999997</v>
      </c>
    </row>
    <row r="73" spans="1:21" s="46" customFormat="1" ht="25.5" customHeight="1" x14ac:dyDescent="0.2">
      <c r="A73" s="7"/>
      <c r="B73" s="119" t="s">
        <v>262</v>
      </c>
      <c r="C73" s="120"/>
      <c r="D73" s="120"/>
      <c r="E73" s="121"/>
      <c r="F73" s="93"/>
      <c r="G73" s="93"/>
      <c r="H73" s="93"/>
      <c r="I73" s="93"/>
      <c r="J73" s="94">
        <f>J72+J50</f>
        <v>435.6</v>
      </c>
      <c r="K73" s="71">
        <f>K72+K50</f>
        <v>540102.6083333334</v>
      </c>
      <c r="L73" s="71">
        <f t="shared" ref="L73:T73" si="11">L72+L50</f>
        <v>8848</v>
      </c>
      <c r="M73" s="71">
        <f t="shared" si="11"/>
        <v>8848</v>
      </c>
      <c r="N73" s="71">
        <f t="shared" si="11"/>
        <v>0</v>
      </c>
      <c r="O73" s="71">
        <f t="shared" si="11"/>
        <v>0</v>
      </c>
      <c r="P73" s="71">
        <f t="shared" si="11"/>
        <v>0</v>
      </c>
      <c r="Q73" s="71">
        <f t="shared" si="11"/>
        <v>0</v>
      </c>
      <c r="R73" s="71">
        <f t="shared" si="11"/>
        <v>0</v>
      </c>
      <c r="S73" s="71">
        <f t="shared" si="11"/>
        <v>0</v>
      </c>
      <c r="T73" s="71">
        <f t="shared" si="11"/>
        <v>54010.260833333334</v>
      </c>
      <c r="U73" s="71">
        <f>U72+U50</f>
        <v>611808.86916666664</v>
      </c>
    </row>
  </sheetData>
  <mergeCells count="22">
    <mergeCell ref="K19:K21"/>
    <mergeCell ref="M3:S3"/>
    <mergeCell ref="A19:A21"/>
    <mergeCell ref="B19:B21"/>
    <mergeCell ref="C19:C21"/>
    <mergeCell ref="D19:D21"/>
    <mergeCell ref="B72:D72"/>
    <mergeCell ref="L19:S19"/>
    <mergeCell ref="T19:T21"/>
    <mergeCell ref="U19:U21"/>
    <mergeCell ref="L20:L21"/>
    <mergeCell ref="M20:M21"/>
    <mergeCell ref="N20:P20"/>
    <mergeCell ref="Q20:Q21"/>
    <mergeCell ref="R20:R21"/>
    <mergeCell ref="S20:S21"/>
    <mergeCell ref="E19:E21"/>
    <mergeCell ref="F19:F21"/>
    <mergeCell ref="G19:G21"/>
    <mergeCell ref="H19:H21"/>
    <mergeCell ref="I19:I21"/>
    <mergeCell ref="J19:J21"/>
  </mergeCells>
  <pageMargins left="0.19685039370078741" right="0.11811023622047245" top="0.15748031496062992" bottom="0.15748031496062992" header="0.11811023622047245" footer="0.19685039370078741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1курс-баз9 с.счет</vt:lpstr>
      <vt:lpstr>3к-база9 с.счет</vt:lpstr>
      <vt:lpstr>1к-база9 бюджет</vt:lpstr>
      <vt:lpstr>1к-база11 бюджет</vt:lpstr>
      <vt:lpstr>2к-база9 бюджет</vt:lpstr>
      <vt:lpstr>2к-база11 бюджет</vt:lpstr>
      <vt:lpstr>3к-база9 бюджет</vt:lpstr>
      <vt:lpstr>4к-база9 бюджет</vt:lpstr>
      <vt:lpstr>'1к-база11 бюджет'!Область_печати</vt:lpstr>
      <vt:lpstr>'1к-база9 бюджет'!Область_печати</vt:lpstr>
      <vt:lpstr>'2к-база11 бюджет'!Область_печати</vt:lpstr>
      <vt:lpstr>'2к-база9 бюджет'!Область_печати</vt:lpstr>
      <vt:lpstr>'3к-база9 бюджет'!Область_печати</vt:lpstr>
      <vt:lpstr>'3к-база9 с.счет'!Область_печати</vt:lpstr>
      <vt:lpstr>'4к-база9 бюджет'!Область_печати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2019-09-17T10:11:44Z</cp:lastPrinted>
  <dcterms:created xsi:type="dcterms:W3CDTF">2005-08-15T11:49:35Z</dcterms:created>
  <dcterms:modified xsi:type="dcterms:W3CDTF">2019-10-17T06:06:31Z</dcterms:modified>
</cp:coreProperties>
</file>